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6C09109-A416-49DC-A56D-32B843B2D5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RlAGMD2qwwNQ5wypWim3L7X0AcXsgpANaqJe0lNmLfI="/>
    </ext>
  </extLst>
</workbook>
</file>

<file path=xl/calcChain.xml><?xml version="1.0" encoding="utf-8"?>
<calcChain xmlns="http://schemas.openxmlformats.org/spreadsheetml/2006/main">
  <c r="C19" i="2" l="1"/>
  <c r="G2" i="2"/>
  <c r="G19" i="2"/>
  <c r="E19" i="2"/>
  <c r="D2" i="2"/>
  <c r="D19" i="2"/>
  <c r="C4" i="2"/>
  <c r="C7" i="2"/>
  <c r="C10" i="2" s="1"/>
  <c r="C16" i="2" l="1"/>
  <c r="C17" i="2" s="1"/>
  <c r="C14" i="2"/>
  <c r="C15" i="2" s="1"/>
  <c r="C20" i="2"/>
  <c r="C12" i="2"/>
  <c r="C21" i="2" l="1"/>
  <c r="C18" i="2"/>
  <c r="D7" i="2" l="1"/>
  <c r="E7" i="2"/>
  <c r="F7" i="2"/>
  <c r="G7" i="2"/>
  <c r="G10" i="2" s="1"/>
  <c r="H7" i="2"/>
  <c r="H14" i="2" s="1"/>
  <c r="H15" i="2" s="1"/>
  <c r="I7" i="2"/>
  <c r="I20" i="2" s="1"/>
  <c r="D4" i="2"/>
  <c r="D16" i="2" s="1"/>
  <c r="D17" i="2" s="1"/>
  <c r="E4" i="2"/>
  <c r="F4" i="2"/>
  <c r="G4" i="2"/>
  <c r="H4" i="2"/>
  <c r="I4" i="2"/>
  <c r="I16" i="2" s="1"/>
  <c r="I17" i="2" s="1"/>
  <c r="B20" i="2"/>
  <c r="B17" i="2"/>
  <c r="B19" i="2" s="1"/>
  <c r="B7" i="2"/>
  <c r="B10" i="2" s="1"/>
  <c r="B4" i="2"/>
  <c r="H10" i="2" l="1"/>
  <c r="H12" i="2" s="1"/>
  <c r="D20" i="2"/>
  <c r="H20" i="2"/>
  <c r="I10" i="2"/>
  <c r="I12" i="2" s="1"/>
  <c r="F10" i="2"/>
  <c r="F12" i="2" s="1"/>
  <c r="E10" i="2"/>
  <c r="E12" i="2" s="1"/>
  <c r="I14" i="2"/>
  <c r="I15" i="2" s="1"/>
  <c r="I21" i="2" s="1"/>
  <c r="G20" i="2"/>
  <c r="D10" i="2"/>
  <c r="D12" i="2" s="1"/>
  <c r="G14" i="2"/>
  <c r="G15" i="2" s="1"/>
  <c r="E20" i="2"/>
  <c r="F14" i="2"/>
  <c r="F15" i="2" s="1"/>
  <c r="F20" i="2"/>
  <c r="G12" i="2"/>
  <c r="E14" i="2"/>
  <c r="E15" i="2" s="1"/>
  <c r="D14" i="2"/>
  <c r="D15" i="2" s="1"/>
  <c r="D21" i="2" s="1"/>
  <c r="G16" i="2"/>
  <c r="G17" i="2" s="1"/>
  <c r="F16" i="2"/>
  <c r="F17" i="2" s="1"/>
  <c r="E16" i="2"/>
  <c r="E17" i="2" s="1"/>
  <c r="B12" i="2"/>
  <c r="B14" i="2"/>
  <c r="B15" i="2" s="1"/>
  <c r="C22" i="2" l="1"/>
  <c r="D18" i="2"/>
  <c r="D22" i="2"/>
  <c r="I22" i="2"/>
  <c r="I18" i="2"/>
  <c r="G22" i="2"/>
  <c r="E18" i="2"/>
  <c r="F22" i="2"/>
  <c r="F18" i="2"/>
  <c r="G21" i="2"/>
  <c r="E22" i="2"/>
  <c r="G18" i="2"/>
  <c r="E21" i="2"/>
  <c r="F21" i="2"/>
  <c r="B18" i="2"/>
  <c r="B22" i="2"/>
  <c r="B21" i="2"/>
  <c r="H16" i="2"/>
  <c r="H17" i="2" s="1"/>
  <c r="H21" i="2" l="1"/>
  <c r="H18" i="2"/>
  <c r="H22" i="2"/>
</calcChain>
</file>

<file path=xl/sharedStrings.xml><?xml version="1.0" encoding="utf-8"?>
<sst xmlns="http://schemas.openxmlformats.org/spreadsheetml/2006/main" count="29" uniqueCount="29">
  <si>
    <t>Пример</t>
  </si>
  <si>
    <r>
      <rPr>
        <b/>
        <sz val="11"/>
        <color theme="1"/>
        <rFont val="Calibri"/>
      </rPr>
      <t>UA</t>
    </r>
    <r>
      <rPr>
        <sz val="11"/>
        <color theme="1"/>
        <rFont val="Calibri"/>
      </rPr>
      <t>-число привлеченных пользователей, посетители которые зашли на сайт</t>
    </r>
  </si>
  <si>
    <r>
      <rPr>
        <b/>
        <sz val="11"/>
        <color theme="1"/>
        <rFont val="Calibri"/>
      </rPr>
      <t>C1</t>
    </r>
    <r>
      <rPr>
        <sz val="11"/>
        <color theme="1"/>
        <rFont val="Calibri"/>
      </rPr>
      <t>-конверсия пользователей в клиентов,%</t>
    </r>
  </si>
  <si>
    <r>
      <rPr>
        <b/>
        <sz val="11"/>
        <color theme="1"/>
        <rFont val="Calibri"/>
      </rPr>
      <t>В</t>
    </r>
    <r>
      <rPr>
        <sz val="11"/>
        <color theme="1"/>
        <rFont val="Calibri"/>
      </rPr>
      <t>-число клиентов</t>
    </r>
  </si>
  <si>
    <r>
      <rPr>
        <b/>
        <sz val="11"/>
        <color theme="1"/>
        <rFont val="Calibri"/>
      </rPr>
      <t>iCount</t>
    </r>
    <r>
      <rPr>
        <sz val="11"/>
        <color theme="1"/>
        <rFont val="Calibri"/>
      </rPr>
      <t xml:space="preserve"> -число товаров в  корзине (1 клиент покупает несколько товаров за 1 раз)</t>
    </r>
  </si>
  <si>
    <r>
      <rPr>
        <b/>
        <sz val="11"/>
        <color theme="1"/>
        <rFont val="Calibri"/>
      </rPr>
      <t>iPrice</t>
    </r>
    <r>
      <rPr>
        <sz val="11"/>
        <color theme="1"/>
        <rFont val="Calibri"/>
      </rPr>
      <t>-средняя цена товара в корзине</t>
    </r>
  </si>
  <si>
    <r>
      <rPr>
        <b/>
        <sz val="11"/>
        <color theme="1"/>
        <rFont val="Calibri"/>
      </rPr>
      <t>Av.Price</t>
    </r>
    <r>
      <rPr>
        <sz val="11"/>
        <color theme="1"/>
        <rFont val="Calibri"/>
      </rPr>
      <t>-сумма, которую заплатил клиент оплачивая товар</t>
    </r>
  </si>
  <si>
    <r>
      <rPr>
        <b/>
        <sz val="11"/>
        <color theme="1"/>
        <rFont val="Calibri"/>
      </rPr>
      <t>COGS,%</t>
    </r>
    <r>
      <rPr>
        <sz val="11"/>
        <color theme="1"/>
        <rFont val="Calibri"/>
      </rPr>
      <t>-часть затрат, которые вы несете для продажи товара, которая зависит от стоимости товара. Например стоимость банковской транзакции</t>
    </r>
  </si>
  <si>
    <r>
      <rPr>
        <b/>
        <sz val="11"/>
        <color theme="1"/>
        <rFont val="Calibri"/>
      </rPr>
      <t>COGS,fix</t>
    </r>
    <r>
      <rPr>
        <sz val="11"/>
        <color theme="1"/>
        <rFont val="Calibri"/>
      </rPr>
      <t xml:space="preserve"> часть затрат, которые вы несете для продажи товара, которая не зависит от стоимости товара. Например стоимость товара, который вы продаете</t>
    </r>
  </si>
  <si>
    <r>
      <rPr>
        <b/>
        <sz val="11"/>
        <color theme="1"/>
        <rFont val="Calibri"/>
      </rPr>
      <t>COGS</t>
    </r>
    <r>
      <rPr>
        <sz val="11"/>
        <color theme="1"/>
        <rFont val="Calibri"/>
      </rPr>
      <t xml:space="preserve">-все расходы, которые вы несете для продажи товара </t>
    </r>
  </si>
  <si>
    <r>
      <rPr>
        <b/>
        <sz val="11"/>
        <color theme="1"/>
        <rFont val="Calibri"/>
      </rPr>
      <t>IsCOGS</t>
    </r>
    <r>
      <rPr>
        <sz val="11"/>
        <color theme="1"/>
        <rFont val="Calibri"/>
      </rPr>
      <t>-дополнительные расходы</t>
    </r>
  </si>
  <si>
    <r>
      <rPr>
        <b/>
        <sz val="11"/>
        <color theme="1"/>
        <rFont val="Calibri"/>
      </rPr>
      <t>ARPPU</t>
    </r>
    <r>
      <rPr>
        <sz val="11"/>
        <color theme="1"/>
        <rFont val="Calibri"/>
      </rPr>
      <t>-средний доход с платящего</t>
    </r>
  </si>
  <si>
    <r>
      <rPr>
        <b/>
        <sz val="11"/>
        <color theme="1"/>
        <rFont val="Calibri"/>
      </rPr>
      <t>APC</t>
    </r>
    <r>
      <rPr>
        <sz val="11"/>
        <color theme="1"/>
        <rFont val="Calibri"/>
      </rPr>
      <t>-среднее число сделок на одного покупателя за весь период жизни</t>
    </r>
  </si>
  <si>
    <r>
      <rPr>
        <b/>
        <sz val="11"/>
        <color theme="1"/>
        <rFont val="Calibri"/>
      </rPr>
      <t>ARPС</t>
    </r>
    <r>
      <rPr>
        <sz val="11"/>
        <color theme="1"/>
        <rFont val="Calibri"/>
      </rPr>
      <t>-средняя доходность на клиента</t>
    </r>
  </si>
  <si>
    <r>
      <rPr>
        <b/>
        <sz val="11"/>
        <color theme="1"/>
        <rFont val="Calibri"/>
      </rPr>
      <t>ARPU</t>
    </r>
    <r>
      <rPr>
        <sz val="11"/>
        <color theme="1"/>
        <rFont val="Calibri"/>
      </rPr>
      <t>-средняя доходность на пользователя</t>
    </r>
  </si>
  <si>
    <r>
      <rPr>
        <b/>
        <sz val="11"/>
        <color theme="1"/>
        <rFont val="Calibri"/>
      </rPr>
      <t>CAC</t>
    </r>
    <r>
      <rPr>
        <sz val="11"/>
        <color theme="1"/>
        <rFont val="Calibri"/>
      </rPr>
      <t>-стоимостьпривлечения клиента</t>
    </r>
  </si>
  <si>
    <r>
      <rPr>
        <b/>
        <sz val="11"/>
        <color theme="1"/>
        <rFont val="Calibri"/>
      </rPr>
      <t>CPA</t>
    </r>
    <r>
      <rPr>
        <sz val="11"/>
        <color theme="1"/>
        <rFont val="Calibri"/>
      </rPr>
      <t>-затраты на привлечение одного пользователя</t>
    </r>
  </si>
  <si>
    <r>
      <rPr>
        <b/>
        <sz val="11"/>
        <color theme="1"/>
        <rFont val="Calibri"/>
      </rPr>
      <t>AC</t>
    </r>
    <r>
      <rPr>
        <sz val="11"/>
        <color theme="1"/>
        <rFont val="Calibri"/>
      </rPr>
      <t>-маркетинговый бюджет, на привлечение пользователей</t>
    </r>
  </si>
  <si>
    <r>
      <rPr>
        <b/>
        <sz val="11"/>
        <color theme="1"/>
        <rFont val="Calibri"/>
      </rPr>
      <t>Rev</t>
    </r>
    <r>
      <rPr>
        <sz val="11"/>
        <color theme="1"/>
        <rFont val="Calibri"/>
      </rPr>
      <t>-оборот</t>
    </r>
  </si>
  <si>
    <r>
      <rPr>
        <b/>
        <sz val="11"/>
        <color theme="1"/>
        <rFont val="Calibri"/>
      </rPr>
      <t>ROMI</t>
    </r>
    <r>
      <rPr>
        <sz val="11"/>
        <color theme="1"/>
        <rFont val="Calibri"/>
      </rPr>
      <t>-возврат маркетинговых инвестиций</t>
    </r>
  </si>
  <si>
    <r>
      <rPr>
        <b/>
        <sz val="11"/>
        <color theme="1"/>
        <rFont val="Calibri"/>
      </rPr>
      <t>CM-Contribution Margine</t>
    </r>
    <r>
      <rPr>
        <sz val="11"/>
        <color theme="1"/>
        <rFont val="Calibri"/>
      </rPr>
      <t>. Эффективность продажи товаров</t>
    </r>
  </si>
  <si>
    <t>Прибыль от привлеченного клиента за всё время, пока он остаётся с вами</t>
  </si>
  <si>
    <t>команда 7</t>
  </si>
  <si>
    <t>Арина</t>
  </si>
  <si>
    <t>Варвара</t>
  </si>
  <si>
    <t>Наира</t>
  </si>
  <si>
    <t>Ирина</t>
  </si>
  <si>
    <t>Игорь</t>
  </si>
  <si>
    <t>Илья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</si>
</sst>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6" formatCode="_-* #,##0_-;\-* #,##0_-;_-* &quot;-&quot;??_-;_-@_-"/>
    <numFmt numFmtId="167" formatCode="0.0%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C00000"/>
      <name val="Calibri"/>
    </font>
    <font>
      <sz val="8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3" fontId="2" fillId="0" borderId="1" xfId="0" applyNumberFormat="1" applyFont="1" applyBorder="1" applyAlignment="1">
      <alignment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2" fillId="0" borderId="1" xfId="0" applyNumberFormat="1" applyFont="1" applyBorder="1" applyAlignment="1">
      <alignment horizontal="center" wrapText="1"/>
    </xf>
    <xf numFmtId="10" fontId="2" fillId="0" borderId="1" xfId="0" applyNumberFormat="1" applyFont="1" applyBorder="1" applyAlignment="1">
      <alignment vertical="center" wrapText="1"/>
    </xf>
    <xf numFmtId="9" fontId="2" fillId="2" borderId="1" xfId="0" applyNumberFormat="1" applyFont="1" applyFill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wrapText="1"/>
    </xf>
    <xf numFmtId="166" fontId="2" fillId="0" borderId="1" xfId="1" applyNumberFormat="1" applyFont="1" applyBorder="1" applyAlignment="1">
      <alignment horizontal="center" wrapText="1"/>
    </xf>
    <xf numFmtId="166" fontId="2" fillId="0" borderId="1" xfId="1" applyNumberFormat="1" applyFont="1" applyBorder="1" applyAlignment="1">
      <alignment horizontal="left" wrapText="1"/>
    </xf>
    <xf numFmtId="167" fontId="2" fillId="0" borderId="1" xfId="0" applyNumberFormat="1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2"/>
  <sheetViews>
    <sheetView tabSelected="1" workbookViewId="0">
      <selection activeCell="H19" sqref="H19"/>
    </sheetView>
  </sheetViews>
  <sheetFormatPr defaultColWidth="14.44140625" defaultRowHeight="14.4" x14ac:dyDescent="0.3"/>
  <cols>
    <col min="1" max="1" width="72.109375" customWidth="1"/>
    <col min="2" max="2" width="8.6640625" customWidth="1"/>
    <col min="3" max="3" width="11.88671875" customWidth="1"/>
    <col min="4" max="4" width="12.44140625" customWidth="1"/>
    <col min="5" max="5" width="11.44140625" customWidth="1"/>
    <col min="6" max="6" width="11.88671875" customWidth="1"/>
    <col min="7" max="7" width="13.5546875" customWidth="1"/>
    <col min="8" max="8" width="11.109375" customWidth="1"/>
    <col min="9" max="9" width="12.44140625" customWidth="1"/>
    <col min="10" max="25" width="8.6640625" customWidth="1"/>
  </cols>
  <sheetData>
    <row r="1" spans="1:25" x14ac:dyDescent="0.3">
      <c r="A1" s="1"/>
      <c r="B1" s="2" t="s">
        <v>0</v>
      </c>
      <c r="C1" s="3" t="s">
        <v>28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3" t="s">
        <v>22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3">
      <c r="A2" s="5" t="s">
        <v>1</v>
      </c>
      <c r="B2" s="6">
        <v>2000</v>
      </c>
      <c r="C2" s="7">
        <v>50000</v>
      </c>
      <c r="D2" s="7">
        <f>3000*24</f>
        <v>72000</v>
      </c>
      <c r="E2" s="7">
        <v>40</v>
      </c>
      <c r="F2" s="7">
        <v>100000</v>
      </c>
      <c r="G2" s="7">
        <f>530000*0.5</f>
        <v>265000</v>
      </c>
      <c r="H2" s="7">
        <v>600000</v>
      </c>
      <c r="I2" s="7"/>
    </row>
    <row r="3" spans="1:25" x14ac:dyDescent="0.3">
      <c r="A3" s="8" t="s">
        <v>2</v>
      </c>
      <c r="B3" s="9">
        <v>0.01</v>
      </c>
      <c r="C3" s="10">
        <v>0.05</v>
      </c>
      <c r="D3" s="10">
        <v>0.1</v>
      </c>
      <c r="E3" s="10">
        <v>0.5</v>
      </c>
      <c r="F3" s="10">
        <v>7.0000000000000007E-2</v>
      </c>
      <c r="G3" s="10">
        <v>0.01</v>
      </c>
      <c r="H3" s="10">
        <v>0.1</v>
      </c>
      <c r="I3" s="10"/>
    </row>
    <row r="4" spans="1:25" x14ac:dyDescent="0.3">
      <c r="A4" s="11" t="s">
        <v>3</v>
      </c>
      <c r="B4" s="12">
        <f t="shared" ref="B4:I4" si="0">B2*B3</f>
        <v>20</v>
      </c>
      <c r="C4" s="13">
        <f t="shared" si="0"/>
        <v>2500</v>
      </c>
      <c r="D4" s="13">
        <f t="shared" si="0"/>
        <v>7200</v>
      </c>
      <c r="E4" s="13">
        <f t="shared" si="0"/>
        <v>20</v>
      </c>
      <c r="F4" s="20">
        <f t="shared" si="0"/>
        <v>7000.0000000000009</v>
      </c>
      <c r="G4" s="13">
        <f t="shared" si="0"/>
        <v>2650</v>
      </c>
      <c r="H4" s="13">
        <f t="shared" si="0"/>
        <v>60000</v>
      </c>
      <c r="I4" s="13">
        <f t="shared" si="0"/>
        <v>0</v>
      </c>
    </row>
    <row r="5" spans="1:25" x14ac:dyDescent="0.3">
      <c r="A5" s="14" t="s">
        <v>4</v>
      </c>
      <c r="B5" s="15">
        <v>2</v>
      </c>
      <c r="C5" s="16">
        <v>1</v>
      </c>
      <c r="D5" s="16">
        <v>2</v>
      </c>
      <c r="E5" s="16">
        <v>1</v>
      </c>
      <c r="F5" s="16">
        <v>1</v>
      </c>
      <c r="G5" s="19">
        <v>200</v>
      </c>
      <c r="H5" s="16">
        <v>1</v>
      </c>
      <c r="I5" s="16"/>
    </row>
    <row r="6" spans="1:25" x14ac:dyDescent="0.3">
      <c r="A6" s="17" t="s">
        <v>5</v>
      </c>
      <c r="B6" s="6">
        <v>1000</v>
      </c>
      <c r="C6" s="7">
        <v>2999</v>
      </c>
      <c r="D6" s="7">
        <v>150</v>
      </c>
      <c r="E6" s="7">
        <v>11000</v>
      </c>
      <c r="F6" s="7">
        <v>700</v>
      </c>
      <c r="G6" s="7">
        <v>2100</v>
      </c>
      <c r="H6" s="7">
        <v>1000</v>
      </c>
      <c r="I6" s="7"/>
    </row>
    <row r="7" spans="1:25" x14ac:dyDescent="0.3">
      <c r="A7" s="17" t="s">
        <v>6</v>
      </c>
      <c r="B7" s="6">
        <f t="shared" ref="B7:I7" si="1">B5*B6</f>
        <v>2000</v>
      </c>
      <c r="C7" s="7">
        <f t="shared" si="1"/>
        <v>2999</v>
      </c>
      <c r="D7" s="7">
        <f t="shared" si="1"/>
        <v>300</v>
      </c>
      <c r="E7" s="7">
        <f t="shared" si="1"/>
        <v>11000</v>
      </c>
      <c r="F7" s="7">
        <f t="shared" si="1"/>
        <v>700</v>
      </c>
      <c r="G7" s="7">
        <f t="shared" si="1"/>
        <v>420000</v>
      </c>
      <c r="H7" s="7">
        <f t="shared" si="1"/>
        <v>1000</v>
      </c>
      <c r="I7" s="7">
        <f t="shared" si="1"/>
        <v>0</v>
      </c>
    </row>
    <row r="8" spans="1:25" ht="28.8" x14ac:dyDescent="0.3">
      <c r="A8" s="8" t="s">
        <v>7</v>
      </c>
      <c r="B8" s="9">
        <v>0.1</v>
      </c>
      <c r="C8" s="10">
        <v>0.1</v>
      </c>
      <c r="D8" s="10">
        <v>0.02</v>
      </c>
      <c r="E8" s="10">
        <v>0</v>
      </c>
      <c r="F8" s="21">
        <v>2.5000000000000001E-2</v>
      </c>
      <c r="G8" s="10">
        <v>0.03</v>
      </c>
      <c r="H8" s="10">
        <v>0.05</v>
      </c>
      <c r="I8" s="10"/>
    </row>
    <row r="9" spans="1:25" ht="43.2" x14ac:dyDescent="0.3">
      <c r="A9" s="17" t="s">
        <v>8</v>
      </c>
      <c r="B9" s="6">
        <v>1000</v>
      </c>
      <c r="C9" s="7">
        <v>0</v>
      </c>
      <c r="D9" s="7">
        <v>30</v>
      </c>
      <c r="E9" s="7">
        <v>0</v>
      </c>
      <c r="F9" s="7">
        <v>180</v>
      </c>
      <c r="G9" s="7">
        <v>1700</v>
      </c>
      <c r="H9" s="7">
        <v>400</v>
      </c>
      <c r="I9" s="7"/>
    </row>
    <row r="10" spans="1:25" x14ac:dyDescent="0.3">
      <c r="A10" s="17" t="s">
        <v>9</v>
      </c>
      <c r="B10" s="6">
        <f>(B7*B8)+B9</f>
        <v>1200</v>
      </c>
      <c r="C10" s="7">
        <f t="shared" ref="C10:I10" si="2">(C7*C8)+C9</f>
        <v>299.90000000000003</v>
      </c>
      <c r="D10" s="7">
        <f t="shared" si="2"/>
        <v>36</v>
      </c>
      <c r="E10" s="7">
        <f t="shared" si="2"/>
        <v>0</v>
      </c>
      <c r="F10" s="7">
        <f t="shared" si="2"/>
        <v>197.5</v>
      </c>
      <c r="G10" s="7">
        <f t="shared" si="2"/>
        <v>14300</v>
      </c>
      <c r="H10" s="7">
        <f t="shared" si="2"/>
        <v>450</v>
      </c>
      <c r="I10" s="7">
        <f t="shared" si="2"/>
        <v>0</v>
      </c>
    </row>
    <row r="11" spans="1:25" x14ac:dyDescent="0.3">
      <c r="A11" s="14" t="s">
        <v>10</v>
      </c>
      <c r="B11" s="15">
        <v>1</v>
      </c>
      <c r="C11" s="16"/>
      <c r="D11" s="16"/>
      <c r="E11" s="16"/>
      <c r="F11" s="16"/>
      <c r="G11" s="16"/>
      <c r="H11" s="16"/>
      <c r="I11" s="16"/>
    </row>
    <row r="12" spans="1:25" x14ac:dyDescent="0.3">
      <c r="A12" s="17" t="s">
        <v>11</v>
      </c>
      <c r="B12" s="6">
        <f t="shared" ref="B12:I12" si="3">B7-B10</f>
        <v>800</v>
      </c>
      <c r="C12" s="7">
        <f t="shared" si="3"/>
        <v>2699.1</v>
      </c>
      <c r="D12" s="7">
        <f t="shared" si="3"/>
        <v>264</v>
      </c>
      <c r="E12" s="7">
        <f t="shared" si="3"/>
        <v>11000</v>
      </c>
      <c r="F12" s="7">
        <f t="shared" si="3"/>
        <v>502.5</v>
      </c>
      <c r="G12" s="7">
        <f t="shared" si="3"/>
        <v>405700</v>
      </c>
      <c r="H12" s="7">
        <f t="shared" si="3"/>
        <v>550</v>
      </c>
      <c r="I12" s="7">
        <f t="shared" si="3"/>
        <v>0</v>
      </c>
    </row>
    <row r="13" spans="1:25" x14ac:dyDescent="0.3">
      <c r="A13" s="17" t="s">
        <v>12</v>
      </c>
      <c r="B13" s="6">
        <v>2</v>
      </c>
      <c r="C13" s="7">
        <v>1</v>
      </c>
      <c r="D13" s="7">
        <v>3</v>
      </c>
      <c r="E13" s="7">
        <v>1</v>
      </c>
      <c r="F13" s="7">
        <v>2</v>
      </c>
      <c r="G13" s="7">
        <v>1</v>
      </c>
      <c r="H13" s="7">
        <v>1</v>
      </c>
      <c r="I13" s="7"/>
    </row>
    <row r="14" spans="1:25" x14ac:dyDescent="0.3">
      <c r="A14" s="17" t="s">
        <v>13</v>
      </c>
      <c r="B14" s="6">
        <f t="shared" ref="B14" si="4">(B7*(1-B8)-B9)*B13</f>
        <v>1600</v>
      </c>
      <c r="C14" s="7">
        <f>(C7*(1-C8)-C9)*C13</f>
        <v>2699.1</v>
      </c>
      <c r="D14" s="7">
        <f t="shared" ref="D14:I14" si="5">(D7*(1-D8)-D9)*D13</f>
        <v>792</v>
      </c>
      <c r="E14" s="7">
        <f t="shared" si="5"/>
        <v>11000</v>
      </c>
      <c r="F14" s="7">
        <f t="shared" si="5"/>
        <v>1005</v>
      </c>
      <c r="G14" s="7">
        <f t="shared" si="5"/>
        <v>405700</v>
      </c>
      <c r="H14" s="7">
        <f t="shared" si="5"/>
        <v>550</v>
      </c>
      <c r="I14" s="7">
        <f t="shared" si="5"/>
        <v>0</v>
      </c>
    </row>
    <row r="15" spans="1:25" x14ac:dyDescent="0.3">
      <c r="A15" s="17" t="s">
        <v>14</v>
      </c>
      <c r="B15" s="6">
        <f>B14*B3</f>
        <v>16</v>
      </c>
      <c r="C15" s="7">
        <f t="shared" ref="C15:I15" si="6">C14*C3</f>
        <v>134.95500000000001</v>
      </c>
      <c r="D15" s="7">
        <f t="shared" si="6"/>
        <v>79.2</v>
      </c>
      <c r="E15" s="7">
        <f t="shared" si="6"/>
        <v>5500</v>
      </c>
      <c r="F15" s="7">
        <f t="shared" si="6"/>
        <v>70.350000000000009</v>
      </c>
      <c r="G15" s="7">
        <f t="shared" si="6"/>
        <v>4057</v>
      </c>
      <c r="H15" s="7">
        <f t="shared" si="6"/>
        <v>55</v>
      </c>
      <c r="I15" s="7">
        <f t="shared" si="6"/>
        <v>0</v>
      </c>
    </row>
    <row r="16" spans="1:25" x14ac:dyDescent="0.3">
      <c r="A16" s="17" t="s">
        <v>15</v>
      </c>
      <c r="B16" s="6">
        <v>500</v>
      </c>
      <c r="C16" s="7">
        <f>C19/C4</f>
        <v>240</v>
      </c>
      <c r="D16" s="7">
        <f t="shared" ref="D16:I16" si="7">D19/D4</f>
        <v>23.333333333333332</v>
      </c>
      <c r="E16" s="7">
        <f t="shared" si="7"/>
        <v>400</v>
      </c>
      <c r="F16" s="7">
        <f t="shared" si="7"/>
        <v>17.828571428571426</v>
      </c>
      <c r="G16" s="7">
        <f t="shared" si="7"/>
        <v>452.83018867924528</v>
      </c>
      <c r="H16" s="7">
        <f t="shared" si="7"/>
        <v>16.666666666666668</v>
      </c>
      <c r="I16" s="7" t="e">
        <f t="shared" si="7"/>
        <v>#DIV/0!</v>
      </c>
    </row>
    <row r="17" spans="1:9" x14ac:dyDescent="0.3">
      <c r="A17" s="14" t="s">
        <v>16</v>
      </c>
      <c r="B17" s="15">
        <f t="shared" ref="B17" si="8">B16*B3</f>
        <v>5</v>
      </c>
      <c r="C17" s="7">
        <f>C16*C3</f>
        <v>12</v>
      </c>
      <c r="D17" s="7">
        <f t="shared" ref="D17:I17" si="9">D16*D3</f>
        <v>2.3333333333333335</v>
      </c>
      <c r="E17" s="7">
        <f t="shared" si="9"/>
        <v>200</v>
      </c>
      <c r="F17" s="7">
        <f t="shared" si="9"/>
        <v>1.248</v>
      </c>
      <c r="G17" s="7">
        <f t="shared" si="9"/>
        <v>4.5283018867924527</v>
      </c>
      <c r="H17" s="7">
        <f t="shared" si="9"/>
        <v>1.666666666666667</v>
      </c>
      <c r="I17" s="7" t="e">
        <f t="shared" si="9"/>
        <v>#DIV/0!</v>
      </c>
    </row>
    <row r="18" spans="1:9" x14ac:dyDescent="0.3">
      <c r="A18" s="14" t="s">
        <v>21</v>
      </c>
      <c r="B18" s="6">
        <f t="shared" ref="B18" si="10">B15-B17</f>
        <v>11</v>
      </c>
      <c r="C18" s="7">
        <f>C15-C17</f>
        <v>122.95500000000001</v>
      </c>
      <c r="D18" s="7">
        <f t="shared" ref="D18:I18" si="11">D15-D17</f>
        <v>76.866666666666674</v>
      </c>
      <c r="E18" s="7">
        <f t="shared" si="11"/>
        <v>5300</v>
      </c>
      <c r="F18" s="7">
        <f t="shared" si="11"/>
        <v>69.102000000000004</v>
      </c>
      <c r="G18" s="7">
        <f t="shared" si="11"/>
        <v>4052.4716981132074</v>
      </c>
      <c r="H18" s="7">
        <f t="shared" si="11"/>
        <v>53.333333333333336</v>
      </c>
      <c r="I18" s="7" t="e">
        <f t="shared" si="11"/>
        <v>#DIV/0!</v>
      </c>
    </row>
    <row r="19" spans="1:9" x14ac:dyDescent="0.3">
      <c r="A19" s="5" t="s">
        <v>17</v>
      </c>
      <c r="B19" s="6">
        <f>B2*B17</f>
        <v>10000</v>
      </c>
      <c r="C19" s="7">
        <f>600000</f>
        <v>600000</v>
      </c>
      <c r="D19" s="7">
        <f>7000*24</f>
        <v>168000</v>
      </c>
      <c r="E19" s="7">
        <f>800*10</f>
        <v>8000</v>
      </c>
      <c r="F19" s="7">
        <v>124800</v>
      </c>
      <c r="G19" s="7">
        <f>10000*12*10</f>
        <v>1200000</v>
      </c>
      <c r="H19" s="7">
        <v>1000000</v>
      </c>
      <c r="I19" s="7"/>
    </row>
    <row r="20" spans="1:9" x14ac:dyDescent="0.3">
      <c r="A20" s="5" t="s">
        <v>18</v>
      </c>
      <c r="B20" s="6">
        <f t="shared" ref="B20" si="12">B4*B7*B13</f>
        <v>80000</v>
      </c>
      <c r="C20" s="7">
        <f>C4*C7*C13</f>
        <v>7497500</v>
      </c>
      <c r="D20" s="7">
        <f t="shared" ref="D20:I20" si="13">D4*D7*D13</f>
        <v>6480000</v>
      </c>
      <c r="E20" s="7">
        <f t="shared" si="13"/>
        <v>220000</v>
      </c>
      <c r="F20" s="7">
        <f t="shared" si="13"/>
        <v>9800000.0000000019</v>
      </c>
      <c r="G20" s="7">
        <f t="shared" si="13"/>
        <v>1113000000</v>
      </c>
      <c r="H20" s="7">
        <f t="shared" si="13"/>
        <v>60000000</v>
      </c>
      <c r="I20" s="7">
        <f t="shared" si="13"/>
        <v>0</v>
      </c>
    </row>
    <row r="21" spans="1:9" x14ac:dyDescent="0.3">
      <c r="A21" s="14" t="s">
        <v>19</v>
      </c>
      <c r="B21" s="9">
        <f t="shared" ref="B21:I21" si="14">B15/B17</f>
        <v>3.2</v>
      </c>
      <c r="C21" s="10">
        <f t="shared" si="14"/>
        <v>11.246250000000002</v>
      </c>
      <c r="D21" s="10">
        <f t="shared" si="14"/>
        <v>33.942857142857143</v>
      </c>
      <c r="E21" s="10">
        <f t="shared" si="14"/>
        <v>27.5</v>
      </c>
      <c r="F21" s="10">
        <f t="shared" si="14"/>
        <v>56.370192307692314</v>
      </c>
      <c r="G21" s="10">
        <f t="shared" si="14"/>
        <v>895.92083333333335</v>
      </c>
      <c r="H21" s="10">
        <f t="shared" si="14"/>
        <v>32.999999999999993</v>
      </c>
      <c r="I21" s="10" t="e">
        <f t="shared" si="14"/>
        <v>#DIV/0!</v>
      </c>
    </row>
    <row r="22" spans="1:9" x14ac:dyDescent="0.3">
      <c r="A22" s="5" t="s">
        <v>20</v>
      </c>
      <c r="B22" s="18">
        <f>B2*(B15-B17)</f>
        <v>22000</v>
      </c>
      <c r="C22" s="18">
        <f t="shared" ref="C22:I22" si="15">C2*(C15-C17)</f>
        <v>6147750.0000000009</v>
      </c>
      <c r="D22" s="18">
        <f t="shared" si="15"/>
        <v>5534400.0000000009</v>
      </c>
      <c r="E22" s="18">
        <f t="shared" si="15"/>
        <v>212000</v>
      </c>
      <c r="F22" s="18">
        <f t="shared" si="15"/>
        <v>6910200</v>
      </c>
      <c r="G22" s="18">
        <f t="shared" si="15"/>
        <v>1073905000</v>
      </c>
      <c r="H22" s="18">
        <f t="shared" si="15"/>
        <v>32000000</v>
      </c>
      <c r="I22" s="18" t="e">
        <f t="shared" si="15"/>
        <v>#DIV/0!</v>
      </c>
    </row>
  </sheetData>
  <phoneticPr fontId="4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365 Pro Plus</cp:lastModifiedBy>
  <dcterms:created xsi:type="dcterms:W3CDTF">2021-03-27T18:39:51Z</dcterms:created>
  <dcterms:modified xsi:type="dcterms:W3CDTF">2024-11-19T10:46:13Z</dcterms:modified>
</cp:coreProperties>
</file>