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oroz\YandexDisk-lara.morozova81\Акселератор 2024 - домашняя\Юнит-экономика\"/>
    </mc:Choice>
  </mc:AlternateContent>
  <xr:revisionPtr revIDLastSave="0" documentId="13_ncr:1_{16E18B33-E69B-4A6A-962B-B7B4372BF72B}" xr6:coauthVersionLast="47" xr6:coauthVersionMax="47" xr10:uidLastSave="{00000000-0000-0000-0000-000000000000}"/>
  <bookViews>
    <workbookView xWindow="-28920" yWindow="-1935" windowWidth="29040" windowHeight="15840" xr2:uid="{00000000-000D-0000-FFFF-FFFF00000000}"/>
  </bookViews>
  <sheets>
    <sheet name="Unit economic" sheetId="1" r:id="rId1"/>
  </sheets>
  <definedNames>
    <definedName name="agasga">#REF!</definedName>
    <definedName name="anna">#REF!</definedName>
    <definedName name="budget">#REF!</definedName>
    <definedName name="FEB">#REF!</definedName>
    <definedName name="Feburary">#REF!</definedName>
    <definedName name="mar">#REF!</definedName>
    <definedName name="Nov">#REF!</definedName>
    <definedName name="number">#REF!</definedName>
    <definedName name="Oct">#REF!</definedName>
    <definedName name="OS_USER_1">#REF!</definedName>
    <definedName name="OS_USER_100">#REF!</definedName>
    <definedName name="OS_USER_2">#REF!</definedName>
    <definedName name="Periods">#REF!</definedName>
    <definedName name="Periodsinyear">#REF!</definedName>
    <definedName name="s">#REF!</definedName>
    <definedName name="soft">#REF!</definedName>
    <definedName name="soft8">#REF!</definedName>
    <definedName name="SoftwareUsageFactorPeriod1">#REF!</definedName>
    <definedName name="SoftwareUsageFactorPeriod2">#REF!</definedName>
    <definedName name="softwareusagefactorperiod8">#REF!</definedName>
    <definedName name="Spec">#REF!</definedName>
    <definedName name="sss">#REF!</definedName>
    <definedName name="TeamSizePeriod1">#REF!</definedName>
    <definedName name="TeamSizePeriod2">#REF!</definedName>
    <definedName name="teamsizeriod8">#REF!</definedName>
  </definedNames>
  <calcPr calcId="181029"/>
</workbook>
</file>

<file path=xl/calcChain.xml><?xml version="1.0" encoding="utf-8"?>
<calcChain xmlns="http://schemas.openxmlformats.org/spreadsheetml/2006/main">
  <c r="U4" i="1" l="1"/>
  <c r="S4" i="1"/>
  <c r="R4" i="1"/>
  <c r="Q4" i="1"/>
  <c r="W4" i="1"/>
  <c r="H47" i="1"/>
  <c r="I47" i="1" s="1"/>
  <c r="H46" i="1"/>
  <c r="I46" i="1" s="1"/>
  <c r="H45" i="1"/>
  <c r="I45" i="1" s="1"/>
  <c r="H44" i="1"/>
  <c r="I44" i="1" s="1"/>
  <c r="T45" i="1"/>
  <c r="U45" i="1" s="1"/>
  <c r="T46" i="1"/>
  <c r="U46" i="1" s="1"/>
  <c r="T47" i="1"/>
  <c r="U47" i="1" s="1"/>
  <c r="T44" i="1"/>
  <c r="U44" i="1" s="1"/>
  <c r="U48" i="1" s="1"/>
  <c r="U58" i="1" s="1"/>
  <c r="E4" i="1"/>
  <c r="U18" i="1"/>
  <c r="Q18" i="1"/>
  <c r="G18" i="1"/>
  <c r="L18" i="1" s="1"/>
  <c r="E18" i="1"/>
  <c r="U11" i="1"/>
  <c r="Q11" i="1"/>
  <c r="G11" i="1"/>
  <c r="L11" i="1" s="1"/>
  <c r="E11" i="1"/>
  <c r="G4" i="1"/>
  <c r="L4" i="1" s="1"/>
  <c r="I48" i="1" l="1"/>
  <c r="J4" i="1"/>
  <c r="H4" i="1"/>
  <c r="H11" i="1"/>
  <c r="H18" i="1"/>
  <c r="M18" i="1"/>
  <c r="R18" i="1"/>
  <c r="V18" i="1" s="1"/>
  <c r="S11" i="1"/>
  <c r="M4" i="1"/>
  <c r="V4" i="1"/>
  <c r="S18" i="1"/>
  <c r="M11" i="1"/>
  <c r="R11" i="1"/>
  <c r="V11" i="1" s="1"/>
  <c r="W11" i="1" l="1"/>
  <c r="J11" i="1"/>
  <c r="W18" i="1"/>
  <c r="J18" i="1"/>
</calcChain>
</file>

<file path=xl/sharedStrings.xml><?xml version="1.0" encoding="utf-8"?>
<sst xmlns="http://schemas.openxmlformats.org/spreadsheetml/2006/main" count="94" uniqueCount="82">
  <si>
    <t>Priority</t>
  </si>
  <si>
    <t>Advertising</t>
  </si>
  <si>
    <t>Acquisition</t>
  </si>
  <si>
    <t>Revenue</t>
  </si>
  <si>
    <t>Finance</t>
  </si>
  <si>
    <t>AVD budget</t>
  </si>
  <si>
    <t>CR_1 (adv-&gt;visitor)</t>
  </si>
  <si>
    <t>Visitors on LP</t>
  </si>
  <si>
    <t>CPL</t>
  </si>
  <si>
    <t>CR_2 (visitors-&gt;signups)</t>
  </si>
  <si>
    <t>Users</t>
  </si>
  <si>
    <t>CPU</t>
  </si>
  <si>
    <t>Acq Costs (fix / month)</t>
  </si>
  <si>
    <t>ROMI</t>
  </si>
  <si>
    <t>CR_3 (signup-&gt;payment)</t>
  </si>
  <si>
    <t>Buyers</t>
  </si>
  <si>
    <t>CPO</t>
  </si>
  <si>
    <t>AVG Price / month</t>
  </si>
  <si>
    <t>1st sale COGS</t>
  </si>
  <si>
    <t>Live Time</t>
  </si>
  <si>
    <t>LTV</t>
  </si>
  <si>
    <t>Revenue / Month</t>
  </si>
  <si>
    <t>Gross Profit</t>
  </si>
  <si>
    <t>Fix Costs / month</t>
  </si>
  <si>
    <t>ALL costs</t>
  </si>
  <si>
    <t>Profit / Month</t>
  </si>
  <si>
    <t>ROI</t>
  </si>
  <si>
    <t>Бюджет на рекламу</t>
  </si>
  <si>
    <t>Рекламная конверсия</t>
  </si>
  <si>
    <t>Посетители лендинга</t>
  </si>
  <si>
    <t>Стоимость лида</t>
  </si>
  <si>
    <t>Конверсия в регистрацию</t>
  </si>
  <si>
    <t>Пользователи</t>
  </si>
  <si>
    <t>Стоимость пользователя</t>
  </si>
  <si>
    <t>Расходы на команду</t>
  </si>
  <si>
    <t>Возврат инвестиций маркетинга</t>
  </si>
  <si>
    <t>конверсия в оплату</t>
  </si>
  <si>
    <t>покупатели</t>
  </si>
  <si>
    <t>стоимость заказа</t>
  </si>
  <si>
    <t>Стоимость за месяц</t>
  </si>
  <si>
    <t>Издержки на первой продаже</t>
  </si>
  <si>
    <t>Время жизни</t>
  </si>
  <si>
    <t>Доход за время жизни</t>
  </si>
  <si>
    <t>Доход в месяц (MRR)</t>
  </si>
  <si>
    <t>Доход с потока пользователей</t>
  </si>
  <si>
    <t>Расходы в мес.</t>
  </si>
  <si>
    <t>Итого расходов (мес.)</t>
  </si>
  <si>
    <t>Баланс</t>
  </si>
  <si>
    <t>Возврат на инвестиции</t>
  </si>
  <si>
    <t>Январь-таргет1-вк</t>
  </si>
  <si>
    <t>Февраль-таргет2-вк</t>
  </si>
  <si>
    <t>Март-таргет3-вк</t>
  </si>
  <si>
    <t>Должность</t>
  </si>
  <si>
    <t>Оклад</t>
  </si>
  <si>
    <t>Итого</t>
  </si>
  <si>
    <t>Страховые взносы</t>
  </si>
  <si>
    <t>ФОТ</t>
  </si>
  <si>
    <t>Дизайнер</t>
  </si>
  <si>
    <t>SMM</t>
  </si>
  <si>
    <t>Программист1</t>
  </si>
  <si>
    <t>Программист2</t>
  </si>
  <si>
    <t>Аренда в месяц</t>
  </si>
  <si>
    <t>Коммунальные платежи</t>
  </si>
  <si>
    <t>ИТОГО</t>
  </si>
  <si>
    <t>Интернет</t>
  </si>
  <si>
    <t>Сервер</t>
  </si>
  <si>
    <t>МАРТ СБОРКА</t>
  </si>
  <si>
    <t>АПРЕЛЬ СБОРКА</t>
  </si>
  <si>
    <t>ЯНВАРЬ СБОРКА</t>
  </si>
  <si>
    <t>ФЕВРАЛЬ СБОРКА</t>
  </si>
  <si>
    <t>МАЙ СБОРКА</t>
  </si>
  <si>
    <t>ИЮНЬ СБОРКА</t>
  </si>
  <si>
    <t>ИЮЛЬ СБОРКА</t>
  </si>
  <si>
    <t>АВГУСТ СБОРКА</t>
  </si>
  <si>
    <t>Техподдержка1</t>
  </si>
  <si>
    <t>Техподдержка2</t>
  </si>
  <si>
    <t>Дизайнер для рекламы</t>
  </si>
  <si>
    <t>Таргет-вк</t>
  </si>
  <si>
    <t>Стоимость</t>
  </si>
  <si>
    <t>Наимено-          вание</t>
  </si>
  <si>
    <t>За что платим</t>
  </si>
  <si>
    <t>1000 показов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</si>
</sst>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]#,##0.00"/>
    <numFmt numFmtId="165" formatCode="[$$]#,##0"/>
    <numFmt numFmtId="167" formatCode="#,##0.00\ &quot;₽&quot;"/>
  </numFmts>
  <fonts count="10">
    <font>
      <sz val="10"/>
      <color rgb="FF000000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&quot;Trebuchet MS&quot;"/>
    </font>
    <font>
      <b/>
      <sz val="9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9CB9C"/>
        <bgColor rgb="FFF9CB9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/>
    <xf numFmtId="165" fontId="1" fillId="5" borderId="1" xfId="0" applyNumberFormat="1" applyFont="1" applyFill="1" applyBorder="1"/>
    <xf numFmtId="167" fontId="1" fillId="5" borderId="1" xfId="0" applyNumberFormat="1" applyFont="1" applyFill="1" applyBorder="1"/>
    <xf numFmtId="0" fontId="7" fillId="0" borderId="1" xfId="0" applyFont="1" applyBorder="1" applyAlignment="1">
      <alignment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3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5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164" fontId="5" fillId="3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164" fontId="5" fillId="4" borderId="1" xfId="0" applyNumberFormat="1" applyFont="1" applyFill="1" applyBorder="1" applyAlignment="1">
      <alignment wrapText="1"/>
    </xf>
    <xf numFmtId="165" fontId="5" fillId="4" borderId="1" xfId="0" applyNumberFormat="1" applyFont="1" applyFill="1" applyBorder="1" applyAlignment="1">
      <alignment wrapText="1"/>
    </xf>
    <xf numFmtId="165" fontId="5" fillId="5" borderId="1" xfId="0" applyNumberFormat="1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167" fontId="1" fillId="2" borderId="1" xfId="0" applyNumberFormat="1" applyFont="1" applyFill="1" applyBorder="1"/>
    <xf numFmtId="9" fontId="1" fillId="2" borderId="1" xfId="0" applyNumberFormat="1" applyFont="1" applyFill="1" applyBorder="1"/>
    <xf numFmtId="0" fontId="1" fillId="2" borderId="1" xfId="0" applyFont="1" applyFill="1" applyBorder="1"/>
    <xf numFmtId="9" fontId="1" fillId="3" borderId="1" xfId="0" applyNumberFormat="1" applyFont="1" applyFill="1" applyBorder="1"/>
    <xf numFmtId="0" fontId="1" fillId="3" borderId="1" xfId="0" applyFont="1" applyFill="1" applyBorder="1"/>
    <xf numFmtId="167" fontId="1" fillId="3" borderId="1" xfId="0" applyNumberFormat="1" applyFont="1" applyFill="1" applyBorder="1"/>
    <xf numFmtId="9" fontId="1" fillId="4" borderId="1" xfId="0" applyNumberFormat="1" applyFont="1" applyFill="1" applyBorder="1"/>
    <xf numFmtId="0" fontId="1" fillId="4" borderId="1" xfId="0" applyFont="1" applyFill="1" applyBorder="1"/>
    <xf numFmtId="167" fontId="1" fillId="4" borderId="1" xfId="0" applyNumberFormat="1" applyFont="1" applyFill="1" applyBorder="1"/>
    <xf numFmtId="9" fontId="1" fillId="5" borderId="1" xfId="0" applyNumberFormat="1" applyFont="1" applyFill="1" applyBorder="1"/>
    <xf numFmtId="0" fontId="1" fillId="5" borderId="1" xfId="0" applyFont="1" applyFill="1" applyBorder="1"/>
    <xf numFmtId="0" fontId="1" fillId="0" borderId="1" xfId="0" applyFont="1" applyBorder="1" applyAlignment="1">
      <alignment wrapText="1"/>
    </xf>
    <xf numFmtId="0" fontId="6" fillId="0" borderId="1" xfId="0" applyFont="1" applyBorder="1"/>
    <xf numFmtId="167" fontId="6" fillId="2" borderId="1" xfId="0" applyNumberFormat="1" applyFont="1" applyFill="1" applyBorder="1"/>
    <xf numFmtId="9" fontId="6" fillId="2" borderId="1" xfId="0" applyNumberFormat="1" applyFont="1" applyFill="1" applyBorder="1"/>
    <xf numFmtId="0" fontId="6" fillId="2" borderId="1" xfId="0" applyFont="1" applyFill="1" applyBorder="1"/>
    <xf numFmtId="9" fontId="6" fillId="3" borderId="1" xfId="0" applyNumberFormat="1" applyFont="1" applyFill="1" applyBorder="1"/>
    <xf numFmtId="0" fontId="6" fillId="3" borderId="1" xfId="0" applyFont="1" applyFill="1" applyBorder="1"/>
    <xf numFmtId="167" fontId="6" fillId="3" borderId="1" xfId="0" applyNumberFormat="1" applyFont="1" applyFill="1" applyBorder="1"/>
    <xf numFmtId="9" fontId="6" fillId="4" borderId="1" xfId="0" applyNumberFormat="1" applyFont="1" applyFill="1" applyBorder="1"/>
    <xf numFmtId="0" fontId="6" fillId="4" borderId="1" xfId="0" applyFont="1" applyFill="1" applyBorder="1"/>
    <xf numFmtId="167" fontId="6" fillId="4" borderId="1" xfId="0" applyNumberFormat="1" applyFont="1" applyFill="1" applyBorder="1"/>
    <xf numFmtId="167" fontId="6" fillId="5" borderId="1" xfId="0" applyNumberFormat="1" applyFont="1" applyFill="1" applyBorder="1"/>
    <xf numFmtId="0" fontId="9" fillId="0" borderId="1" xfId="0" applyFont="1" applyBorder="1"/>
    <xf numFmtId="167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58"/>
  <sheetViews>
    <sheetView tabSelected="1" zoomScaleNormal="100" workbookViewId="0">
      <selection activeCell="K11" sqref="K11"/>
    </sheetView>
  </sheetViews>
  <sheetFormatPr defaultColWidth="14.42578125" defaultRowHeight="15.75" customHeight="1"/>
  <cols>
    <col min="1" max="1" width="17" style="4" customWidth="1"/>
    <col min="2" max="2" width="11.5703125" style="4" customWidth="1"/>
    <col min="3" max="3" width="14" style="4" customWidth="1"/>
    <col min="4" max="4" width="11.42578125" style="4" customWidth="1"/>
    <col min="5" max="5" width="10.140625" style="4" customWidth="1"/>
    <col min="6" max="6" width="13.5703125" style="4" customWidth="1"/>
    <col min="7" max="7" width="7.28515625" style="4" customWidth="1"/>
    <col min="8" max="8" width="12.140625" style="4" customWidth="1"/>
    <col min="9" max="9" width="11.42578125" style="4" customWidth="1"/>
    <col min="10" max="10" width="10" style="4" customWidth="1"/>
    <col min="11" max="11" width="12.85546875" style="4" customWidth="1"/>
    <col min="12" max="12" width="8.140625" style="4" customWidth="1"/>
    <col min="13" max="14" width="10.42578125" style="4" customWidth="1"/>
    <col min="15" max="16" width="8.28515625" style="4" customWidth="1"/>
    <col min="17" max="17" width="11.140625" style="4" customWidth="1"/>
    <col min="18" max="18" width="13.7109375" style="4" customWidth="1"/>
    <col min="19" max="19" width="12" style="4" customWidth="1"/>
    <col min="20" max="20" width="10.85546875" style="4" customWidth="1"/>
    <col min="21" max="21" width="10.28515625" style="4" customWidth="1"/>
    <col min="22" max="22" width="12.42578125" style="4" customWidth="1"/>
    <col min="23" max="23" width="11.140625" style="4" customWidth="1"/>
    <col min="24" max="16384" width="14.42578125" style="4"/>
  </cols>
  <sheetData>
    <row r="1" spans="1:23" ht="15">
      <c r="A1" s="8" t="s">
        <v>0</v>
      </c>
      <c r="B1" s="9" t="s">
        <v>1</v>
      </c>
      <c r="C1" s="10"/>
      <c r="D1" s="10"/>
      <c r="E1" s="10"/>
      <c r="F1" s="11" t="s">
        <v>2</v>
      </c>
      <c r="G1" s="10"/>
      <c r="H1" s="10"/>
      <c r="I1" s="10"/>
      <c r="J1" s="10"/>
      <c r="K1" s="12" t="s">
        <v>3</v>
      </c>
      <c r="L1" s="10"/>
      <c r="M1" s="10"/>
      <c r="N1" s="10"/>
      <c r="O1" s="10"/>
      <c r="P1" s="10"/>
      <c r="Q1" s="10"/>
      <c r="R1" s="13" t="s">
        <v>4</v>
      </c>
      <c r="S1" s="10"/>
      <c r="T1" s="10"/>
      <c r="U1" s="10"/>
      <c r="V1" s="10"/>
      <c r="W1" s="10"/>
    </row>
    <row r="2" spans="1:23" ht="40.5" customHeight="1">
      <c r="A2" s="14"/>
      <c r="B2" s="15" t="s">
        <v>5</v>
      </c>
      <c r="C2" s="15" t="s">
        <v>6</v>
      </c>
      <c r="D2" s="15" t="s">
        <v>7</v>
      </c>
      <c r="E2" s="15" t="s">
        <v>8</v>
      </c>
      <c r="F2" s="16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8" t="s">
        <v>14</v>
      </c>
      <c r="L2" s="18" t="s">
        <v>15</v>
      </c>
      <c r="M2" s="18" t="s">
        <v>16</v>
      </c>
      <c r="N2" s="18" t="s">
        <v>17</v>
      </c>
      <c r="O2" s="18" t="s">
        <v>18</v>
      </c>
      <c r="P2" s="18" t="s">
        <v>19</v>
      </c>
      <c r="Q2" s="18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</row>
    <row r="3" spans="1:23" ht="42" customHeight="1">
      <c r="A3" s="8"/>
      <c r="B3" s="20" t="s">
        <v>27</v>
      </c>
      <c r="C3" s="21" t="s">
        <v>28</v>
      </c>
      <c r="D3" s="21" t="s">
        <v>29</v>
      </c>
      <c r="E3" s="21" t="s">
        <v>30</v>
      </c>
      <c r="F3" s="22" t="s">
        <v>31</v>
      </c>
      <c r="G3" s="22" t="s">
        <v>32</v>
      </c>
      <c r="H3" s="22" t="s">
        <v>33</v>
      </c>
      <c r="I3" s="23" t="s">
        <v>34</v>
      </c>
      <c r="J3" s="22" t="s">
        <v>35</v>
      </c>
      <c r="K3" s="24" t="s">
        <v>36</v>
      </c>
      <c r="L3" s="24" t="s">
        <v>37</v>
      </c>
      <c r="M3" s="25" t="s">
        <v>38</v>
      </c>
      <c r="N3" s="26" t="s">
        <v>39</v>
      </c>
      <c r="O3" s="26" t="s">
        <v>40</v>
      </c>
      <c r="P3" s="24" t="s">
        <v>41</v>
      </c>
      <c r="Q3" s="24" t="s">
        <v>42</v>
      </c>
      <c r="R3" s="27" t="s">
        <v>43</v>
      </c>
      <c r="S3" s="27" t="s">
        <v>44</v>
      </c>
      <c r="T3" s="27" t="s">
        <v>45</v>
      </c>
      <c r="U3" s="27" t="s">
        <v>46</v>
      </c>
      <c r="V3" s="27" t="s">
        <v>47</v>
      </c>
      <c r="W3" s="28" t="s">
        <v>48</v>
      </c>
    </row>
    <row r="4" spans="1:23" ht="15.75" customHeight="1">
      <c r="A4" s="8" t="s">
        <v>49</v>
      </c>
      <c r="B4" s="29">
        <v>1000</v>
      </c>
      <c r="C4" s="30">
        <v>0.03</v>
      </c>
      <c r="D4" s="31">
        <v>1000</v>
      </c>
      <c r="E4" s="29">
        <f>B4/D4</f>
        <v>1</v>
      </c>
      <c r="F4" s="32">
        <v>7.0000000000000007E-2</v>
      </c>
      <c r="G4" s="33">
        <f>D4*F4</f>
        <v>70</v>
      </c>
      <c r="H4" s="34">
        <f>B4/G4</f>
        <v>14.285714285714286</v>
      </c>
      <c r="I4" s="34">
        <v>3000</v>
      </c>
      <c r="J4" s="32">
        <f>(S4-(B4+I4))/(B4+I4)</f>
        <v>3.4250000000000003E-2</v>
      </c>
      <c r="K4" s="35">
        <v>0.1</v>
      </c>
      <c r="L4" s="36">
        <f>K4*G4</f>
        <v>7</v>
      </c>
      <c r="M4" s="37">
        <f>B4/L4</f>
        <v>142.85714285714286</v>
      </c>
      <c r="N4" s="37">
        <v>99</v>
      </c>
      <c r="O4" s="37">
        <v>3</v>
      </c>
      <c r="P4" s="36">
        <v>6</v>
      </c>
      <c r="Q4" s="37">
        <f>(N4*P4)-O4</f>
        <v>591</v>
      </c>
      <c r="R4" s="6">
        <f>N4*L4</f>
        <v>693</v>
      </c>
      <c r="S4" s="6">
        <f>Q4*L4</f>
        <v>4137</v>
      </c>
      <c r="T4" s="6">
        <v>7000</v>
      </c>
      <c r="U4" s="6">
        <f>T4+I4+B4</f>
        <v>11000</v>
      </c>
      <c r="V4" s="6">
        <f>R4-U4</f>
        <v>-10307</v>
      </c>
      <c r="W4" s="38">
        <f>(S4-U4)/U4</f>
        <v>-0.62390909090909086</v>
      </c>
    </row>
    <row r="5" spans="1:23" ht="15.75" customHeight="1">
      <c r="A5" s="8"/>
      <c r="B5" s="29"/>
      <c r="C5" s="30"/>
      <c r="D5" s="31"/>
      <c r="E5" s="29"/>
      <c r="F5" s="32"/>
      <c r="G5" s="33"/>
      <c r="H5" s="34"/>
      <c r="I5" s="34"/>
      <c r="J5" s="32"/>
      <c r="K5" s="35"/>
      <c r="L5" s="36"/>
      <c r="M5" s="37"/>
      <c r="N5" s="37"/>
      <c r="O5" s="37"/>
      <c r="P5" s="36"/>
      <c r="Q5" s="37"/>
      <c r="R5" s="6"/>
      <c r="S5" s="6"/>
      <c r="T5" s="6"/>
      <c r="U5" s="6"/>
      <c r="V5" s="6"/>
      <c r="W5" s="38"/>
    </row>
    <row r="6" spans="1:23" ht="15.75" customHeight="1">
      <c r="A6" s="8"/>
      <c r="B6" s="29"/>
      <c r="C6" s="30"/>
      <c r="D6" s="31"/>
      <c r="E6" s="29"/>
      <c r="F6" s="32"/>
      <c r="G6" s="33"/>
      <c r="H6" s="34"/>
      <c r="I6" s="34"/>
      <c r="J6" s="32"/>
      <c r="K6" s="35"/>
      <c r="L6" s="36"/>
      <c r="M6" s="37"/>
      <c r="N6" s="37"/>
      <c r="O6" s="37"/>
      <c r="P6" s="36"/>
      <c r="Q6" s="37"/>
      <c r="R6" s="6"/>
      <c r="S6" s="6"/>
      <c r="T6" s="6"/>
      <c r="U6" s="6"/>
      <c r="V6" s="6"/>
      <c r="W6" s="38"/>
    </row>
    <row r="7" spans="1:23" ht="15.75" customHeight="1">
      <c r="A7" s="8"/>
      <c r="B7" s="29"/>
      <c r="C7" s="30"/>
      <c r="D7" s="31"/>
      <c r="E7" s="29"/>
      <c r="F7" s="32"/>
      <c r="G7" s="33"/>
      <c r="H7" s="34"/>
      <c r="I7" s="34"/>
      <c r="J7" s="32"/>
      <c r="K7" s="35"/>
      <c r="L7" s="36"/>
      <c r="M7" s="37"/>
      <c r="N7" s="37"/>
      <c r="O7" s="37"/>
      <c r="P7" s="36"/>
      <c r="Q7" s="37"/>
      <c r="R7" s="6"/>
      <c r="S7" s="6"/>
      <c r="T7" s="6"/>
      <c r="U7" s="6"/>
      <c r="V7" s="6"/>
      <c r="W7" s="38"/>
    </row>
    <row r="8" spans="1:23" ht="15.75" customHeight="1">
      <c r="A8" s="8"/>
      <c r="B8" s="29"/>
      <c r="C8" s="30"/>
      <c r="D8" s="31"/>
      <c r="E8" s="29"/>
      <c r="F8" s="32"/>
      <c r="G8" s="33"/>
      <c r="H8" s="34"/>
      <c r="I8" s="34"/>
      <c r="J8" s="32"/>
      <c r="K8" s="35"/>
      <c r="L8" s="36"/>
      <c r="M8" s="37"/>
      <c r="N8" s="37"/>
      <c r="O8" s="37"/>
      <c r="P8" s="36"/>
      <c r="Q8" s="37"/>
      <c r="R8" s="6"/>
      <c r="S8" s="6"/>
      <c r="T8" s="6"/>
      <c r="U8" s="6"/>
      <c r="V8" s="6"/>
      <c r="W8" s="38"/>
    </row>
    <row r="9" spans="1:23" ht="15.75" customHeight="1">
      <c r="A9" s="8"/>
      <c r="B9" s="29"/>
      <c r="C9" s="30"/>
      <c r="D9" s="31"/>
      <c r="E9" s="29"/>
      <c r="F9" s="32"/>
      <c r="G9" s="33"/>
      <c r="H9" s="34"/>
      <c r="I9" s="34"/>
      <c r="J9" s="32"/>
      <c r="K9" s="35"/>
      <c r="L9" s="36"/>
      <c r="M9" s="37"/>
      <c r="N9" s="37"/>
      <c r="O9" s="37"/>
      <c r="P9" s="36"/>
      <c r="Q9" s="37"/>
      <c r="R9" s="6"/>
      <c r="S9" s="6"/>
      <c r="T9" s="6"/>
      <c r="U9" s="6"/>
      <c r="V9" s="6"/>
      <c r="W9" s="38"/>
    </row>
    <row r="10" spans="1:23" ht="15.75" customHeight="1">
      <c r="B10" s="29"/>
      <c r="C10" s="31"/>
      <c r="D10" s="31"/>
      <c r="E10" s="29"/>
      <c r="F10" s="33"/>
      <c r="G10" s="33"/>
      <c r="H10" s="34"/>
      <c r="I10" s="34"/>
      <c r="J10" s="33"/>
      <c r="K10" s="36"/>
      <c r="L10" s="36"/>
      <c r="M10" s="37"/>
      <c r="N10" s="37"/>
      <c r="O10" s="37"/>
      <c r="P10" s="36"/>
      <c r="Q10" s="37"/>
      <c r="R10" s="6"/>
      <c r="S10" s="6"/>
      <c r="T10" s="6"/>
      <c r="U10" s="6"/>
      <c r="V10" s="6"/>
      <c r="W10" s="39"/>
    </row>
    <row r="11" spans="1:23" ht="15.75" customHeight="1">
      <c r="A11" s="8" t="s">
        <v>50</v>
      </c>
      <c r="B11" s="29">
        <v>7000</v>
      </c>
      <c r="C11" s="30">
        <v>0.06</v>
      </c>
      <c r="D11" s="31">
        <v>15000</v>
      </c>
      <c r="E11" s="29">
        <f>B11/D11</f>
        <v>0.46666666666666667</v>
      </c>
      <c r="F11" s="32">
        <v>0.08</v>
      </c>
      <c r="G11" s="33">
        <f>D11*F11</f>
        <v>1200</v>
      </c>
      <c r="H11" s="34">
        <f>B11/G11</f>
        <v>5.833333333333333</v>
      </c>
      <c r="I11" s="34">
        <v>9000</v>
      </c>
      <c r="J11" s="32">
        <f>(S11-(B11+I11))/(B11+I11)</f>
        <v>7.8650000000000002</v>
      </c>
      <c r="K11" s="35">
        <v>0.2</v>
      </c>
      <c r="L11" s="36">
        <f>K11*G11</f>
        <v>240</v>
      </c>
      <c r="M11" s="37">
        <f>B11/L11</f>
        <v>29.166666666666668</v>
      </c>
      <c r="N11" s="37">
        <v>99</v>
      </c>
      <c r="O11" s="37">
        <v>3</v>
      </c>
      <c r="P11" s="36">
        <v>6</v>
      </c>
      <c r="Q11" s="37">
        <f>(N11*P11)-O11</f>
        <v>591</v>
      </c>
      <c r="R11" s="6">
        <f>N11*L11</f>
        <v>23760</v>
      </c>
      <c r="S11" s="6">
        <f>Q11*L11</f>
        <v>141840</v>
      </c>
      <c r="T11" s="6">
        <v>7000</v>
      </c>
      <c r="U11" s="6">
        <f>T11+I11+B11</f>
        <v>23000</v>
      </c>
      <c r="V11" s="6">
        <f>R11-U11</f>
        <v>760</v>
      </c>
      <c r="W11" s="38">
        <f>(S11-U11)/U11</f>
        <v>5.16695652173913</v>
      </c>
    </row>
    <row r="12" spans="1:23" ht="15.75" customHeight="1">
      <c r="A12" s="8"/>
      <c r="B12" s="29"/>
      <c r="C12" s="30"/>
      <c r="D12" s="31"/>
      <c r="E12" s="29"/>
      <c r="F12" s="32"/>
      <c r="G12" s="33"/>
      <c r="H12" s="34"/>
      <c r="I12" s="34"/>
      <c r="J12" s="32"/>
      <c r="K12" s="35"/>
      <c r="L12" s="36"/>
      <c r="M12" s="37"/>
      <c r="N12" s="37"/>
      <c r="O12" s="37"/>
      <c r="P12" s="36"/>
      <c r="Q12" s="37"/>
      <c r="R12" s="6"/>
      <c r="S12" s="6"/>
      <c r="T12" s="6"/>
      <c r="U12" s="6"/>
      <c r="V12" s="6"/>
      <c r="W12" s="38"/>
    </row>
    <row r="13" spans="1:23" ht="15.75" customHeight="1">
      <c r="A13" s="8"/>
      <c r="B13" s="29"/>
      <c r="C13" s="30"/>
      <c r="D13" s="31"/>
      <c r="E13" s="29"/>
      <c r="F13" s="32"/>
      <c r="G13" s="33"/>
      <c r="H13" s="34"/>
      <c r="I13" s="34"/>
      <c r="J13" s="32"/>
      <c r="K13" s="35"/>
      <c r="L13" s="36"/>
      <c r="M13" s="37"/>
      <c r="N13" s="37"/>
      <c r="O13" s="37"/>
      <c r="P13" s="36"/>
      <c r="Q13" s="37"/>
      <c r="R13" s="6"/>
      <c r="S13" s="6"/>
      <c r="T13" s="6"/>
      <c r="U13" s="6"/>
      <c r="V13" s="6"/>
      <c r="W13" s="38"/>
    </row>
    <row r="14" spans="1:23" ht="15.75" customHeight="1">
      <c r="A14" s="8"/>
      <c r="B14" s="29"/>
      <c r="C14" s="30"/>
      <c r="D14" s="31"/>
      <c r="E14" s="29"/>
      <c r="F14" s="32"/>
      <c r="G14" s="33"/>
      <c r="H14" s="34"/>
      <c r="I14" s="34"/>
      <c r="J14" s="32"/>
      <c r="K14" s="35"/>
      <c r="L14" s="36"/>
      <c r="M14" s="37"/>
      <c r="N14" s="37"/>
      <c r="O14" s="37"/>
      <c r="P14" s="36"/>
      <c r="Q14" s="37"/>
      <c r="R14" s="6"/>
      <c r="S14" s="6"/>
      <c r="T14" s="6"/>
      <c r="U14" s="6"/>
      <c r="V14" s="6"/>
      <c r="W14" s="38"/>
    </row>
    <row r="15" spans="1:23" ht="15.75" customHeight="1">
      <c r="A15" s="8"/>
      <c r="B15" s="29"/>
      <c r="C15" s="30"/>
      <c r="D15" s="31"/>
      <c r="E15" s="29"/>
      <c r="F15" s="32"/>
      <c r="G15" s="33"/>
      <c r="H15" s="34"/>
      <c r="I15" s="34"/>
      <c r="J15" s="32"/>
      <c r="K15" s="35"/>
      <c r="L15" s="36"/>
      <c r="M15" s="37"/>
      <c r="N15" s="37"/>
      <c r="O15" s="37"/>
      <c r="P15" s="36"/>
      <c r="Q15" s="37"/>
      <c r="R15" s="6"/>
      <c r="S15" s="6"/>
      <c r="T15" s="6"/>
      <c r="U15" s="6"/>
      <c r="V15" s="6"/>
      <c r="W15" s="38"/>
    </row>
    <row r="16" spans="1:23" ht="15.75" customHeight="1">
      <c r="A16" s="8"/>
      <c r="B16" s="29"/>
      <c r="C16" s="30"/>
      <c r="D16" s="31"/>
      <c r="E16" s="29"/>
      <c r="F16" s="32"/>
      <c r="G16" s="33"/>
      <c r="H16" s="34"/>
      <c r="I16" s="34"/>
      <c r="J16" s="32"/>
      <c r="K16" s="35"/>
      <c r="L16" s="36"/>
      <c r="M16" s="37"/>
      <c r="N16" s="37"/>
      <c r="O16" s="37"/>
      <c r="P16" s="36"/>
      <c r="Q16" s="37"/>
      <c r="R16" s="6"/>
      <c r="S16" s="6"/>
      <c r="T16" s="6"/>
      <c r="U16" s="6"/>
      <c r="V16" s="6"/>
      <c r="W16" s="38"/>
    </row>
    <row r="17" spans="1:23" ht="15.75" customHeight="1">
      <c r="A17" s="40"/>
      <c r="B17" s="29"/>
      <c r="C17" s="30"/>
      <c r="D17" s="31"/>
      <c r="E17" s="29"/>
      <c r="F17" s="32"/>
      <c r="G17" s="33"/>
      <c r="H17" s="34"/>
      <c r="I17" s="34"/>
      <c r="J17" s="32"/>
      <c r="K17" s="35"/>
      <c r="L17" s="36"/>
      <c r="M17" s="37"/>
      <c r="N17" s="37"/>
      <c r="O17" s="37"/>
      <c r="P17" s="36"/>
      <c r="Q17" s="37"/>
      <c r="R17" s="6"/>
      <c r="S17" s="6"/>
      <c r="T17" s="6"/>
      <c r="U17" s="6"/>
      <c r="V17" s="6"/>
      <c r="W17" s="38"/>
    </row>
    <row r="18" spans="1:23" ht="15.75" customHeight="1">
      <c r="A18" s="8" t="s">
        <v>51</v>
      </c>
      <c r="B18" s="29">
        <v>1000</v>
      </c>
      <c r="C18" s="30">
        <v>0.03</v>
      </c>
      <c r="D18" s="31">
        <v>1000</v>
      </c>
      <c r="E18" s="29">
        <f>B18/D18</f>
        <v>1</v>
      </c>
      <c r="F18" s="32">
        <v>7.0000000000000007E-2</v>
      </c>
      <c r="G18" s="33">
        <f>D18*F18</f>
        <v>70</v>
      </c>
      <c r="H18" s="34">
        <f>B18/G18</f>
        <v>14.285714285714286</v>
      </c>
      <c r="I18" s="34">
        <v>3000</v>
      </c>
      <c r="J18" s="32">
        <f>(S18-(B18+I18))/(B18+I18)</f>
        <v>4.4512499999999999</v>
      </c>
      <c r="K18" s="35">
        <v>0.35</v>
      </c>
      <c r="L18" s="36">
        <f>K18*G18</f>
        <v>24.5</v>
      </c>
      <c r="M18" s="37">
        <f>B18/L18</f>
        <v>40.816326530612244</v>
      </c>
      <c r="N18" s="37">
        <v>149</v>
      </c>
      <c r="O18" s="37">
        <v>4</v>
      </c>
      <c r="P18" s="36">
        <v>6</v>
      </c>
      <c r="Q18" s="37">
        <f>(N18*P18)-O18</f>
        <v>890</v>
      </c>
      <c r="R18" s="6">
        <f>N18*L18</f>
        <v>3650.5</v>
      </c>
      <c r="S18" s="6">
        <f>Q18*L18</f>
        <v>21805</v>
      </c>
      <c r="T18" s="6">
        <v>7000</v>
      </c>
      <c r="U18" s="6">
        <f>T18+I18+B18</f>
        <v>11000</v>
      </c>
      <c r="V18" s="6">
        <f>R18-U18</f>
        <v>-7349.5</v>
      </c>
      <c r="W18" s="38">
        <f>(S18-U18)/U18</f>
        <v>0.9822727272727273</v>
      </c>
    </row>
    <row r="19" spans="1:23" ht="15.75" customHeight="1">
      <c r="B19" s="29"/>
      <c r="C19" s="30"/>
      <c r="D19" s="31"/>
      <c r="E19" s="29"/>
      <c r="F19" s="32"/>
      <c r="G19" s="33"/>
      <c r="H19" s="34"/>
      <c r="I19" s="34"/>
      <c r="J19" s="32"/>
      <c r="K19" s="35"/>
      <c r="L19" s="36"/>
      <c r="M19" s="37"/>
      <c r="N19" s="37"/>
      <c r="O19" s="37"/>
      <c r="P19" s="36"/>
      <c r="Q19" s="37"/>
      <c r="R19" s="6"/>
      <c r="S19" s="6"/>
      <c r="T19" s="6"/>
      <c r="U19" s="6"/>
      <c r="V19" s="6"/>
      <c r="W19" s="38"/>
    </row>
    <row r="20" spans="1:23" ht="15.75" customHeight="1">
      <c r="B20" s="29"/>
      <c r="C20" s="31"/>
      <c r="D20" s="31"/>
      <c r="E20" s="29"/>
      <c r="F20" s="33"/>
      <c r="G20" s="33"/>
      <c r="H20" s="34"/>
      <c r="I20" s="34"/>
      <c r="J20" s="33"/>
      <c r="K20" s="36"/>
      <c r="L20" s="36"/>
      <c r="M20" s="37"/>
      <c r="N20" s="37"/>
      <c r="O20" s="37"/>
      <c r="P20" s="36"/>
      <c r="Q20" s="37"/>
      <c r="R20" s="6"/>
      <c r="S20" s="6"/>
      <c r="T20" s="6"/>
      <c r="U20" s="6"/>
      <c r="V20" s="6"/>
      <c r="W20" s="39"/>
    </row>
    <row r="21" spans="1:23" ht="15.75" customHeight="1">
      <c r="B21" s="29"/>
      <c r="C21" s="30"/>
      <c r="D21" s="31"/>
      <c r="E21" s="29"/>
      <c r="F21" s="32"/>
      <c r="G21" s="33"/>
      <c r="H21" s="34"/>
      <c r="I21" s="34"/>
      <c r="J21" s="32"/>
      <c r="K21" s="35"/>
      <c r="L21" s="36"/>
      <c r="M21" s="37"/>
      <c r="N21" s="37"/>
      <c r="O21" s="37"/>
      <c r="P21" s="36"/>
      <c r="Q21" s="37"/>
      <c r="R21" s="6"/>
      <c r="S21" s="6"/>
      <c r="T21" s="6"/>
      <c r="U21" s="6"/>
      <c r="V21" s="6"/>
      <c r="W21" s="38"/>
    </row>
    <row r="22" spans="1:23" ht="15.75" customHeight="1">
      <c r="B22" s="29"/>
      <c r="C22" s="31"/>
      <c r="D22" s="31"/>
      <c r="E22" s="29"/>
      <c r="F22" s="33"/>
      <c r="G22" s="33"/>
      <c r="H22" s="34"/>
      <c r="I22" s="34"/>
      <c r="J22" s="33"/>
      <c r="K22" s="36"/>
      <c r="L22" s="36"/>
      <c r="M22" s="37"/>
      <c r="N22" s="37"/>
      <c r="O22" s="37"/>
      <c r="P22" s="36"/>
      <c r="Q22" s="37"/>
      <c r="R22" s="6"/>
      <c r="S22" s="6"/>
      <c r="T22" s="6"/>
      <c r="U22" s="6"/>
      <c r="V22" s="6"/>
      <c r="W22" s="39"/>
    </row>
    <row r="23" spans="1:23" ht="15.75" customHeight="1">
      <c r="B23" s="29"/>
      <c r="C23" s="30"/>
      <c r="D23" s="31"/>
      <c r="E23" s="29"/>
      <c r="F23" s="32"/>
      <c r="G23" s="33"/>
      <c r="H23" s="34"/>
      <c r="I23" s="34"/>
      <c r="J23" s="32"/>
      <c r="K23" s="35"/>
      <c r="L23" s="36"/>
      <c r="M23" s="37"/>
      <c r="N23" s="37"/>
      <c r="O23" s="37"/>
      <c r="P23" s="36"/>
      <c r="Q23" s="37"/>
      <c r="R23" s="6"/>
      <c r="S23" s="6"/>
      <c r="T23" s="6"/>
      <c r="U23" s="6"/>
      <c r="V23" s="6"/>
      <c r="W23" s="38"/>
    </row>
    <row r="24" spans="1:23" ht="15.75" customHeight="1">
      <c r="B24" s="29"/>
      <c r="C24" s="31"/>
      <c r="D24" s="31"/>
      <c r="E24" s="29"/>
      <c r="F24" s="33"/>
      <c r="G24" s="33"/>
      <c r="H24" s="34"/>
      <c r="I24" s="34"/>
      <c r="J24" s="33"/>
      <c r="K24" s="36"/>
      <c r="L24" s="36"/>
      <c r="M24" s="37"/>
      <c r="N24" s="37"/>
      <c r="O24" s="37"/>
      <c r="P24" s="36"/>
      <c r="Q24" s="37"/>
      <c r="R24" s="6"/>
      <c r="S24" s="6"/>
      <c r="T24" s="6"/>
      <c r="U24" s="6"/>
      <c r="V24" s="6"/>
      <c r="W24" s="39"/>
    </row>
    <row r="25" spans="1:23" ht="15.75" customHeight="1">
      <c r="A25" s="40"/>
      <c r="B25" s="29"/>
      <c r="C25" s="30"/>
      <c r="D25" s="31"/>
      <c r="E25" s="29"/>
      <c r="F25" s="32"/>
      <c r="G25" s="33"/>
      <c r="H25" s="34"/>
      <c r="I25" s="34"/>
      <c r="J25" s="32"/>
      <c r="K25" s="35"/>
      <c r="L25" s="36"/>
      <c r="M25" s="37"/>
      <c r="N25" s="37"/>
      <c r="O25" s="37"/>
      <c r="P25" s="36"/>
      <c r="Q25" s="37"/>
      <c r="R25" s="6"/>
      <c r="S25" s="6"/>
      <c r="T25" s="6"/>
      <c r="U25" s="6"/>
      <c r="V25" s="6"/>
      <c r="W25" s="38"/>
    </row>
    <row r="26" spans="1:23" ht="15.75" customHeight="1">
      <c r="B26" s="29"/>
      <c r="C26" s="31"/>
      <c r="D26" s="31"/>
      <c r="E26" s="29"/>
      <c r="F26" s="33"/>
      <c r="G26" s="33"/>
      <c r="H26" s="34"/>
      <c r="I26" s="34"/>
      <c r="J26" s="33"/>
      <c r="K26" s="36"/>
      <c r="L26" s="36"/>
      <c r="M26" s="37"/>
      <c r="N26" s="37"/>
      <c r="O26" s="37"/>
      <c r="P26" s="36"/>
      <c r="Q26" s="37"/>
      <c r="R26" s="6"/>
      <c r="S26" s="6"/>
      <c r="T26" s="6"/>
      <c r="U26" s="6"/>
      <c r="V26" s="6"/>
      <c r="W26" s="5"/>
    </row>
    <row r="27" spans="1:23" ht="15.75" customHeight="1">
      <c r="A27" s="40"/>
      <c r="B27" s="29"/>
      <c r="C27" s="30"/>
      <c r="D27" s="31"/>
      <c r="E27" s="29"/>
      <c r="F27" s="32"/>
      <c r="G27" s="33"/>
      <c r="H27" s="34"/>
      <c r="I27" s="34"/>
      <c r="J27" s="32"/>
      <c r="K27" s="35"/>
      <c r="L27" s="36"/>
      <c r="M27" s="37"/>
      <c r="N27" s="37"/>
      <c r="O27" s="37"/>
      <c r="P27" s="36"/>
      <c r="Q27" s="37"/>
      <c r="R27" s="6"/>
      <c r="S27" s="6"/>
      <c r="T27" s="6"/>
      <c r="U27" s="6"/>
      <c r="V27" s="6"/>
      <c r="W27" s="38"/>
    </row>
    <row r="28" spans="1:23" ht="15.75" customHeight="1">
      <c r="B28" s="29"/>
      <c r="C28" s="31"/>
      <c r="D28" s="31"/>
      <c r="E28" s="29"/>
      <c r="F28" s="33"/>
      <c r="G28" s="33"/>
      <c r="H28" s="34"/>
      <c r="I28" s="34"/>
      <c r="J28" s="33"/>
      <c r="K28" s="36"/>
      <c r="L28" s="36"/>
      <c r="M28" s="37"/>
      <c r="N28" s="37"/>
      <c r="O28" s="37"/>
      <c r="P28" s="36"/>
      <c r="Q28" s="37"/>
      <c r="R28" s="6"/>
      <c r="S28" s="6"/>
      <c r="T28" s="6"/>
      <c r="U28" s="6"/>
      <c r="V28" s="6"/>
      <c r="W28" s="5"/>
    </row>
    <row r="29" spans="1:23" ht="15.75" customHeight="1">
      <c r="B29" s="29"/>
      <c r="C29" s="30"/>
      <c r="D29" s="31"/>
      <c r="E29" s="29"/>
      <c r="F29" s="32"/>
      <c r="G29" s="33"/>
      <c r="H29" s="34"/>
      <c r="I29" s="34"/>
      <c r="J29" s="32"/>
      <c r="K29" s="35"/>
      <c r="L29" s="36"/>
      <c r="M29" s="37"/>
      <c r="N29" s="37"/>
      <c r="O29" s="37"/>
      <c r="P29" s="36"/>
      <c r="Q29" s="37"/>
      <c r="R29" s="6"/>
      <c r="S29" s="6"/>
      <c r="T29" s="6"/>
      <c r="U29" s="6"/>
      <c r="V29" s="6"/>
      <c r="W29" s="38"/>
    </row>
    <row r="30" spans="1:23" ht="15.75" customHeight="1">
      <c r="B30" s="29"/>
      <c r="C30" s="31"/>
      <c r="D30" s="31"/>
      <c r="E30" s="29"/>
      <c r="F30" s="33"/>
      <c r="G30" s="33"/>
      <c r="H30" s="34"/>
      <c r="I30" s="34"/>
      <c r="J30" s="33"/>
      <c r="K30" s="36"/>
      <c r="L30" s="36"/>
      <c r="M30" s="37"/>
      <c r="N30" s="37"/>
      <c r="O30" s="37"/>
      <c r="P30" s="36"/>
      <c r="Q30" s="37"/>
      <c r="R30" s="6"/>
      <c r="S30" s="6"/>
      <c r="T30" s="6"/>
      <c r="U30" s="6"/>
      <c r="V30" s="6"/>
      <c r="W30" s="5"/>
    </row>
    <row r="31" spans="1:23" ht="15.75" customHeight="1">
      <c r="A31" s="41" t="s">
        <v>68</v>
      </c>
      <c r="B31" s="42"/>
      <c r="C31" s="43"/>
      <c r="D31" s="44"/>
      <c r="E31" s="42"/>
      <c r="F31" s="45"/>
      <c r="G31" s="46"/>
      <c r="H31" s="47"/>
      <c r="I31" s="47"/>
      <c r="J31" s="45"/>
      <c r="K31" s="48"/>
      <c r="L31" s="49"/>
      <c r="M31" s="50"/>
      <c r="N31" s="50"/>
      <c r="O31" s="50"/>
      <c r="P31" s="49"/>
      <c r="Q31" s="50"/>
      <c r="R31" s="51"/>
      <c r="S31" s="51"/>
      <c r="T31" s="51"/>
      <c r="U31" s="51"/>
      <c r="V31" s="6"/>
      <c r="W31" s="38"/>
    </row>
    <row r="32" spans="1:23" ht="15.75" customHeight="1">
      <c r="A32" s="52" t="s">
        <v>69</v>
      </c>
      <c r="B32" s="29"/>
      <c r="C32" s="31"/>
      <c r="D32" s="31"/>
      <c r="E32" s="29"/>
      <c r="F32" s="33"/>
      <c r="G32" s="33"/>
      <c r="H32" s="34"/>
      <c r="I32" s="34"/>
      <c r="J32" s="33"/>
      <c r="K32" s="36"/>
      <c r="L32" s="36"/>
      <c r="M32" s="37"/>
      <c r="N32" s="37"/>
      <c r="O32" s="37"/>
      <c r="P32" s="36"/>
      <c r="Q32" s="37"/>
      <c r="R32" s="6"/>
      <c r="S32" s="6"/>
      <c r="T32" s="6"/>
      <c r="U32" s="6"/>
      <c r="V32" s="6"/>
      <c r="W32" s="5"/>
    </row>
    <row r="33" spans="1:23" ht="12.75">
      <c r="A33" s="52" t="s">
        <v>66</v>
      </c>
      <c r="B33" s="42"/>
      <c r="C33" s="43"/>
      <c r="D33" s="44"/>
      <c r="E33" s="42"/>
      <c r="F33" s="45"/>
      <c r="G33" s="46"/>
      <c r="H33" s="47"/>
      <c r="I33" s="47"/>
      <c r="J33" s="45"/>
      <c r="K33" s="48"/>
      <c r="L33" s="49"/>
      <c r="M33" s="50"/>
      <c r="N33" s="50"/>
      <c r="O33" s="50"/>
      <c r="P33" s="49"/>
      <c r="Q33" s="50"/>
      <c r="R33" s="51"/>
      <c r="S33" s="51"/>
      <c r="T33" s="51"/>
      <c r="U33" s="51"/>
      <c r="V33" s="6"/>
      <c r="W33" s="38"/>
    </row>
    <row r="34" spans="1:23" ht="12.75">
      <c r="A34" s="52" t="s">
        <v>67</v>
      </c>
      <c r="B34" s="29"/>
      <c r="C34" s="31"/>
      <c r="D34" s="31"/>
      <c r="E34" s="29"/>
      <c r="F34" s="33"/>
      <c r="G34" s="33"/>
      <c r="H34" s="34"/>
      <c r="I34" s="34"/>
      <c r="J34" s="33"/>
      <c r="K34" s="36"/>
      <c r="L34" s="36"/>
      <c r="M34" s="37"/>
      <c r="N34" s="37"/>
      <c r="O34" s="37"/>
      <c r="P34" s="36"/>
      <c r="Q34" s="37"/>
      <c r="R34" s="6"/>
      <c r="S34" s="6"/>
      <c r="T34" s="6"/>
      <c r="U34" s="6"/>
      <c r="V34" s="6"/>
      <c r="W34" s="5"/>
    </row>
    <row r="35" spans="1:23" ht="12.75">
      <c r="A35" s="41" t="s">
        <v>70</v>
      </c>
      <c r="B35" s="29"/>
      <c r="C35" s="31"/>
      <c r="D35" s="31"/>
      <c r="E35" s="29"/>
      <c r="F35" s="33"/>
      <c r="G35" s="33"/>
      <c r="H35" s="34"/>
      <c r="I35" s="34"/>
      <c r="J35" s="33"/>
      <c r="K35" s="36"/>
      <c r="L35" s="36"/>
      <c r="M35" s="37"/>
      <c r="N35" s="37"/>
      <c r="O35" s="37"/>
      <c r="P35" s="36"/>
      <c r="Q35" s="37"/>
      <c r="R35" s="6"/>
      <c r="S35" s="6"/>
      <c r="T35" s="6"/>
      <c r="U35" s="6"/>
      <c r="V35" s="6"/>
      <c r="W35" s="5"/>
    </row>
    <row r="36" spans="1:23" ht="12.75">
      <c r="A36" s="52" t="s">
        <v>71</v>
      </c>
      <c r="B36" s="29"/>
      <c r="C36" s="31"/>
      <c r="D36" s="31"/>
      <c r="E36" s="29"/>
      <c r="F36" s="33"/>
      <c r="G36" s="33"/>
      <c r="H36" s="34"/>
      <c r="I36" s="34"/>
      <c r="J36" s="33"/>
      <c r="K36" s="36"/>
      <c r="L36" s="36"/>
      <c r="M36" s="37"/>
      <c r="N36" s="37"/>
      <c r="O36" s="37"/>
      <c r="P36" s="36"/>
      <c r="Q36" s="37"/>
      <c r="R36" s="6"/>
      <c r="S36" s="6"/>
      <c r="T36" s="6"/>
      <c r="U36" s="6"/>
      <c r="V36" s="6"/>
      <c r="W36" s="5"/>
    </row>
    <row r="37" spans="1:23" ht="12.75">
      <c r="A37" s="52" t="s">
        <v>72</v>
      </c>
      <c r="B37" s="29"/>
      <c r="C37" s="31"/>
      <c r="D37" s="31"/>
      <c r="E37" s="29"/>
      <c r="F37" s="33"/>
      <c r="G37" s="33"/>
      <c r="H37" s="34"/>
      <c r="I37" s="34"/>
      <c r="J37" s="33"/>
      <c r="K37" s="36"/>
      <c r="L37" s="36"/>
      <c r="M37" s="37"/>
      <c r="N37" s="37"/>
      <c r="O37" s="37"/>
      <c r="P37" s="36"/>
      <c r="Q37" s="37"/>
      <c r="R37" s="6"/>
      <c r="S37" s="6"/>
      <c r="T37" s="6"/>
      <c r="U37" s="6"/>
      <c r="V37" s="6"/>
      <c r="W37" s="5"/>
    </row>
    <row r="38" spans="1:23" ht="12.75">
      <c r="A38" s="52" t="s">
        <v>73</v>
      </c>
      <c r="B38" s="29"/>
      <c r="C38" s="31"/>
      <c r="D38" s="31"/>
      <c r="E38" s="29"/>
      <c r="F38" s="33"/>
      <c r="G38" s="33"/>
      <c r="H38" s="34"/>
      <c r="I38" s="34"/>
      <c r="J38" s="33"/>
      <c r="K38" s="36"/>
      <c r="L38" s="36"/>
      <c r="M38" s="37"/>
      <c r="N38" s="37"/>
      <c r="O38" s="37"/>
      <c r="P38" s="36"/>
      <c r="Q38" s="37"/>
      <c r="R38" s="6"/>
      <c r="S38" s="6"/>
      <c r="T38" s="6"/>
      <c r="U38" s="6"/>
      <c r="V38" s="6"/>
      <c r="W38" s="5"/>
    </row>
    <row r="39" spans="1:23" ht="12.75">
      <c r="B39" s="29"/>
      <c r="C39" s="31"/>
      <c r="D39" s="31"/>
      <c r="E39" s="29"/>
      <c r="F39" s="33"/>
      <c r="G39" s="33"/>
      <c r="H39" s="34"/>
      <c r="I39" s="34"/>
      <c r="J39" s="33"/>
      <c r="K39" s="36"/>
      <c r="L39" s="36"/>
      <c r="M39" s="37"/>
      <c r="N39" s="37"/>
      <c r="O39" s="37"/>
      <c r="P39" s="36"/>
      <c r="Q39" s="37"/>
      <c r="R39" s="6"/>
      <c r="S39" s="6"/>
      <c r="T39" s="6"/>
      <c r="U39" s="6"/>
      <c r="V39" s="6"/>
      <c r="W39" s="5"/>
    </row>
    <row r="40" spans="1:23" ht="12.75">
      <c r="B40" s="29"/>
      <c r="C40" s="31"/>
      <c r="D40" s="31"/>
      <c r="E40" s="29"/>
      <c r="F40" s="33"/>
      <c r="G40" s="33"/>
      <c r="H40" s="34"/>
      <c r="I40" s="34"/>
      <c r="J40" s="33"/>
      <c r="K40" s="36"/>
      <c r="L40" s="36"/>
      <c r="M40" s="37"/>
      <c r="N40" s="37"/>
      <c r="O40" s="37"/>
      <c r="P40" s="36"/>
      <c r="Q40" s="37"/>
      <c r="R40" s="6"/>
      <c r="S40" s="6"/>
      <c r="T40" s="6"/>
      <c r="U40" s="6"/>
      <c r="V40" s="6"/>
      <c r="W40" s="5"/>
    </row>
    <row r="41" spans="1:23" ht="32.25" customHeight="1">
      <c r="B41" s="20" t="s">
        <v>27</v>
      </c>
      <c r="F41" s="23" t="s">
        <v>34</v>
      </c>
      <c r="K41" s="26" t="s">
        <v>40</v>
      </c>
      <c r="R41" s="19" t="s">
        <v>23</v>
      </c>
    </row>
    <row r="42" spans="1:23" ht="15.75" customHeight="1">
      <c r="F42" s="1" t="s">
        <v>56</v>
      </c>
      <c r="R42" s="1" t="s">
        <v>56</v>
      </c>
    </row>
    <row r="43" spans="1:23" ht="30" customHeight="1">
      <c r="B43" s="3" t="s">
        <v>79</v>
      </c>
      <c r="C43" s="1" t="s">
        <v>80</v>
      </c>
      <c r="D43" s="1" t="s">
        <v>78</v>
      </c>
      <c r="F43" s="1" t="s">
        <v>52</v>
      </c>
      <c r="G43" s="2" t="s">
        <v>53</v>
      </c>
      <c r="H43" s="3" t="s">
        <v>55</v>
      </c>
      <c r="I43" s="2" t="s">
        <v>54</v>
      </c>
      <c r="R43" s="1" t="s">
        <v>52</v>
      </c>
      <c r="S43" s="2" t="s">
        <v>53</v>
      </c>
      <c r="T43" s="3" t="s">
        <v>55</v>
      </c>
      <c r="U43" s="2" t="s">
        <v>54</v>
      </c>
    </row>
    <row r="44" spans="1:23" ht="15.75" customHeight="1">
      <c r="B44" s="1" t="s">
        <v>77</v>
      </c>
      <c r="C44" s="1" t="s">
        <v>81</v>
      </c>
      <c r="F44" s="1" t="s">
        <v>74</v>
      </c>
      <c r="H44" s="4">
        <f>G44*0.3</f>
        <v>0</v>
      </c>
      <c r="I44" s="6">
        <f>G44+H44</f>
        <v>0</v>
      </c>
      <c r="R44" s="1" t="s">
        <v>59</v>
      </c>
      <c r="T44" s="4">
        <f>S44*0.3</f>
        <v>0</v>
      </c>
      <c r="U44" s="6">
        <f>S44+T44</f>
        <v>0</v>
      </c>
    </row>
    <row r="45" spans="1:23" ht="15.75" customHeight="1">
      <c r="F45" s="1" t="s">
        <v>75</v>
      </c>
      <c r="H45" s="4">
        <f t="shared" ref="H45:H47" si="0">G45*0.3</f>
        <v>0</v>
      </c>
      <c r="I45" s="6">
        <f t="shared" ref="I45:I47" si="1">G45+H45</f>
        <v>0</v>
      </c>
      <c r="R45" s="1" t="s">
        <v>60</v>
      </c>
      <c r="T45" s="4">
        <f t="shared" ref="T45:T47" si="2">S45*0.3</f>
        <v>0</v>
      </c>
      <c r="U45" s="6">
        <f t="shared" ref="U45:U47" si="3">S45+T45</f>
        <v>0</v>
      </c>
    </row>
    <row r="46" spans="1:23" ht="31.5" customHeight="1">
      <c r="F46" s="7" t="s">
        <v>76</v>
      </c>
      <c r="H46" s="4">
        <f t="shared" si="0"/>
        <v>0</v>
      </c>
      <c r="I46" s="6">
        <f t="shared" si="1"/>
        <v>0</v>
      </c>
      <c r="R46" s="1" t="s">
        <v>57</v>
      </c>
      <c r="T46" s="4">
        <f t="shared" si="2"/>
        <v>0</v>
      </c>
      <c r="U46" s="6">
        <f t="shared" si="3"/>
        <v>0</v>
      </c>
    </row>
    <row r="47" spans="1:23" ht="15.75" customHeight="1">
      <c r="F47" s="1" t="s">
        <v>58</v>
      </c>
      <c r="H47" s="4">
        <f t="shared" si="0"/>
        <v>0</v>
      </c>
      <c r="I47" s="6">
        <f t="shared" si="1"/>
        <v>0</v>
      </c>
      <c r="R47" s="1" t="s">
        <v>58</v>
      </c>
      <c r="T47" s="4">
        <f t="shared" si="2"/>
        <v>0</v>
      </c>
      <c r="U47" s="6">
        <f t="shared" si="3"/>
        <v>0</v>
      </c>
    </row>
    <row r="48" spans="1:23" ht="15.75" customHeight="1">
      <c r="F48" s="1" t="s">
        <v>54</v>
      </c>
      <c r="I48" s="6">
        <f>SUM(I44:I47)</f>
        <v>0</v>
      </c>
      <c r="R48" s="1" t="s">
        <v>54</v>
      </c>
      <c r="U48" s="6">
        <f>SUM(U44:U47)</f>
        <v>0</v>
      </c>
    </row>
    <row r="49" spans="18:21" ht="15.75" customHeight="1">
      <c r="U49" s="53"/>
    </row>
    <row r="50" spans="18:21" ht="15.75" customHeight="1">
      <c r="R50" s="1" t="s">
        <v>61</v>
      </c>
      <c r="U50" s="6"/>
    </row>
    <row r="51" spans="18:21" ht="29.25" customHeight="1">
      <c r="R51" s="7" t="s">
        <v>62</v>
      </c>
      <c r="U51" s="6"/>
    </row>
    <row r="52" spans="18:21" ht="15.75" customHeight="1">
      <c r="R52" s="1" t="s">
        <v>64</v>
      </c>
      <c r="U52" s="6"/>
    </row>
    <row r="53" spans="18:21" ht="15.75" customHeight="1">
      <c r="R53" s="1" t="s">
        <v>65</v>
      </c>
      <c r="U53" s="6"/>
    </row>
    <row r="54" spans="18:21" ht="15.75" customHeight="1">
      <c r="U54" s="6"/>
    </row>
    <row r="55" spans="18:21" ht="15.75" customHeight="1">
      <c r="U55" s="6"/>
    </row>
    <row r="56" spans="18:21" ht="15.75" customHeight="1">
      <c r="U56" s="6"/>
    </row>
    <row r="57" spans="18:21" ht="15.75" customHeight="1">
      <c r="U57" s="6"/>
    </row>
    <row r="58" spans="18:21" ht="15.75" customHeight="1">
      <c r="R58" s="1" t="s">
        <v>63</v>
      </c>
      <c r="U58" s="53">
        <f>U48+SUM(U50:U57)</f>
        <v>0</v>
      </c>
    </row>
  </sheetData>
  <mergeCells count="4">
    <mergeCell ref="B1:E1"/>
    <mergeCell ref="F1:J1"/>
    <mergeCell ref="K1:Q1"/>
    <mergeCell ref="R1:W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Unit economic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Морозов</dc:creator>
  <cp:lastModifiedBy>Иван Морозов</cp:lastModifiedBy>
  <dcterms:created xsi:type="dcterms:W3CDTF">2024-11-23T00:52:42Z</dcterms:created>
  <dcterms:modified xsi:type="dcterms:W3CDTF">2024-11-23T03:50:08Z</dcterms:modified>
</cp:coreProperties>
</file>