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210" activeTab="1"/>
  </bookViews>
  <sheets>
    <sheet name="Финансовая модель" sheetId="1" r:id="rId1"/>
    <sheet name="Дорожная карт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N50" i="1"/>
  <c r="O50" i="1"/>
  <c r="P50" i="1"/>
  <c r="Q50" i="1"/>
  <c r="R50" i="1"/>
  <c r="L50" i="1"/>
  <c r="M47" i="1"/>
  <c r="N47" i="1"/>
  <c r="O47" i="1"/>
  <c r="P47" i="1"/>
  <c r="Q47" i="1"/>
  <c r="R47" i="1"/>
  <c r="L47" i="1"/>
  <c r="M46" i="1"/>
  <c r="N46" i="1"/>
  <c r="O46" i="1"/>
  <c r="P46" i="1"/>
  <c r="Q46" i="1"/>
  <c r="R46" i="1"/>
  <c r="L46" i="1"/>
  <c r="M45" i="1"/>
  <c r="N45" i="1"/>
  <c r="O45" i="1"/>
  <c r="P45" i="1"/>
  <c r="Q45" i="1"/>
  <c r="R45" i="1"/>
  <c r="L45" i="1"/>
  <c r="M42" i="1"/>
  <c r="N42" i="1"/>
  <c r="O42" i="1"/>
  <c r="P42" i="1"/>
  <c r="Q42" i="1"/>
  <c r="R42" i="1"/>
  <c r="L42" i="1"/>
  <c r="M41" i="1"/>
  <c r="N41" i="1"/>
  <c r="O41" i="1"/>
  <c r="P41" i="1"/>
  <c r="Q41" i="1"/>
  <c r="R41" i="1"/>
  <c r="L41" i="1"/>
  <c r="M40" i="1"/>
  <c r="N40" i="1"/>
  <c r="O40" i="1"/>
  <c r="P40" i="1"/>
  <c r="Q40" i="1"/>
  <c r="R40" i="1"/>
  <c r="L40" i="1"/>
  <c r="N39" i="1"/>
  <c r="O39" i="1" s="1"/>
  <c r="M39" i="1"/>
  <c r="M24" i="1"/>
  <c r="M35" i="1" s="1"/>
  <c r="N24" i="1"/>
  <c r="N35" i="1" s="1"/>
  <c r="O24" i="1"/>
  <c r="O35" i="1" s="1"/>
  <c r="P24" i="1"/>
  <c r="P36" i="1" s="1"/>
  <c r="Q24" i="1"/>
  <c r="R24" i="1"/>
  <c r="L24" i="1"/>
  <c r="L36" i="1" s="1"/>
  <c r="M36" i="1"/>
  <c r="N36" i="1"/>
  <c r="O36" i="1"/>
  <c r="Q36" i="1"/>
  <c r="R36" i="1"/>
  <c r="Q35" i="1"/>
  <c r="Q37" i="1" s="1"/>
  <c r="R35" i="1"/>
  <c r="R37" i="1" s="1"/>
  <c r="M34" i="1"/>
  <c r="N34" i="1" s="1"/>
  <c r="O34" i="1" s="1"/>
  <c r="P34" i="1" s="1"/>
  <c r="Q34" i="1" s="1"/>
  <c r="R34" i="1" s="1"/>
  <c r="M32" i="1"/>
  <c r="N32" i="1"/>
  <c r="O32" i="1"/>
  <c r="P32" i="1"/>
  <c r="Q32" i="1"/>
  <c r="R32" i="1"/>
  <c r="L32" i="1"/>
  <c r="M31" i="1"/>
  <c r="N31" i="1"/>
  <c r="O31" i="1"/>
  <c r="P31" i="1"/>
  <c r="Q31" i="1"/>
  <c r="R31" i="1"/>
  <c r="L31" i="1"/>
  <c r="M30" i="1"/>
  <c r="L30" i="1"/>
  <c r="M29" i="1"/>
  <c r="N29" i="1" s="1"/>
  <c r="D5" i="1"/>
  <c r="E5" i="1" s="1"/>
  <c r="E7" i="1" s="1"/>
  <c r="C7" i="1"/>
  <c r="D7" i="1"/>
  <c r="C9" i="1"/>
  <c r="D9" i="1"/>
  <c r="E9" i="1"/>
  <c r="C12" i="1"/>
  <c r="D12" i="1"/>
  <c r="D13" i="1" s="1"/>
  <c r="E12" i="1"/>
  <c r="E13" i="1" s="1"/>
  <c r="C13" i="1"/>
  <c r="C18" i="1"/>
  <c r="D18" i="1"/>
  <c r="E18" i="1"/>
  <c r="C19" i="1"/>
  <c r="D19" i="1"/>
  <c r="E19" i="1"/>
  <c r="C22" i="1"/>
  <c r="D22" i="1"/>
  <c r="E22" i="1"/>
  <c r="M25" i="1"/>
  <c r="F22" i="1"/>
  <c r="G22" i="1"/>
  <c r="H22" i="1"/>
  <c r="I22" i="1"/>
  <c r="J22" i="1"/>
  <c r="K22" i="1"/>
  <c r="L22" i="1"/>
  <c r="M21" i="1"/>
  <c r="N21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L18" i="1"/>
  <c r="L19" i="1" s="1"/>
  <c r="M17" i="1"/>
  <c r="N17" i="1" s="1"/>
  <c r="O17" i="1" s="1"/>
  <c r="P17" i="1" s="1"/>
  <c r="Q17" i="1" s="1"/>
  <c r="R17" i="1" s="1"/>
  <c r="M15" i="1"/>
  <c r="N15" i="1" s="1"/>
  <c r="O15" i="1" s="1"/>
  <c r="P15" i="1" s="1"/>
  <c r="Q15" i="1" s="1"/>
  <c r="R15" i="1" s="1"/>
  <c r="P39" i="1" l="1"/>
  <c r="P37" i="1"/>
  <c r="O37" i="1"/>
  <c r="N37" i="1"/>
  <c r="M37" i="1"/>
  <c r="P35" i="1"/>
  <c r="L35" i="1"/>
  <c r="L37" i="1" s="1"/>
  <c r="O29" i="1"/>
  <c r="N30" i="1"/>
  <c r="O21" i="1"/>
  <c r="N22" i="1"/>
  <c r="M22" i="1"/>
  <c r="N25" i="1"/>
  <c r="R18" i="1"/>
  <c r="R19" i="1" s="1"/>
  <c r="Q18" i="1"/>
  <c r="Q19" i="1" s="1"/>
  <c r="P18" i="1"/>
  <c r="P19" i="1" s="1"/>
  <c r="O18" i="1"/>
  <c r="O19" i="1" s="1"/>
  <c r="N18" i="1"/>
  <c r="N19" i="1" s="1"/>
  <c r="M18" i="1"/>
  <c r="M19" i="1" s="1"/>
  <c r="Q39" i="1" l="1"/>
  <c r="P29" i="1"/>
  <c r="O30" i="1"/>
  <c r="P21" i="1"/>
  <c r="O22" i="1"/>
  <c r="O25" i="1"/>
  <c r="F9" i="1"/>
  <c r="F5" i="1"/>
  <c r="R39" i="1" l="1"/>
  <c r="Q29" i="1"/>
  <c r="P30" i="1"/>
  <c r="Q21" i="1"/>
  <c r="P22" i="1"/>
  <c r="P25" i="1"/>
  <c r="G9" i="1"/>
  <c r="F12" i="1"/>
  <c r="F13" i="1" s="1"/>
  <c r="G5" i="1"/>
  <c r="F7" i="1"/>
  <c r="R29" i="1" l="1"/>
  <c r="R30" i="1" s="1"/>
  <c r="Q30" i="1"/>
  <c r="R21" i="1"/>
  <c r="R22" i="1" s="1"/>
  <c r="Q22" i="1"/>
  <c r="Q25" i="1"/>
  <c r="G12" i="1"/>
  <c r="G13" i="1" s="1"/>
  <c r="H9" i="1"/>
  <c r="G7" i="1"/>
  <c r="H5" i="1"/>
  <c r="R25" i="1" l="1"/>
  <c r="H12" i="1"/>
  <c r="H13" i="1" s="1"/>
  <c r="I9" i="1"/>
  <c r="I5" i="1"/>
  <c r="H7" i="1"/>
  <c r="J9" i="1" l="1"/>
  <c r="I12" i="1"/>
  <c r="I13" i="1" s="1"/>
  <c r="I7" i="1"/>
  <c r="J5" i="1"/>
  <c r="K9" i="1" l="1"/>
  <c r="J12" i="1"/>
  <c r="J13" i="1" s="1"/>
  <c r="K5" i="1"/>
  <c r="J7" i="1"/>
  <c r="L9" i="1" l="1"/>
  <c r="K12" i="1"/>
  <c r="K13" i="1" s="1"/>
  <c r="L5" i="1"/>
  <c r="K7" i="1"/>
  <c r="L26" i="1" l="1"/>
  <c r="M9" i="1"/>
  <c r="L12" i="1"/>
  <c r="L13" i="1" s="1"/>
  <c r="M5" i="1"/>
  <c r="M26" i="1" s="1"/>
  <c r="L7" i="1"/>
  <c r="N9" i="1" l="1"/>
  <c r="M12" i="1"/>
  <c r="M13" i="1" s="1"/>
  <c r="N5" i="1"/>
  <c r="M7" i="1"/>
  <c r="N26" i="1" l="1"/>
  <c r="O9" i="1"/>
  <c r="N12" i="1"/>
  <c r="N13" i="1" s="1"/>
  <c r="N7" i="1"/>
  <c r="O5" i="1"/>
  <c r="O26" i="1" s="1"/>
  <c r="P9" i="1" l="1"/>
  <c r="O12" i="1"/>
  <c r="O13" i="1" s="1"/>
  <c r="P5" i="1"/>
  <c r="O7" i="1"/>
  <c r="P26" i="1" l="1"/>
  <c r="Q9" i="1"/>
  <c r="P12" i="1"/>
  <c r="P13" i="1" s="1"/>
  <c r="P7" i="1"/>
  <c r="Q5" i="1"/>
  <c r="Q26" i="1" s="1"/>
  <c r="R9" i="1" l="1"/>
  <c r="R12" i="1" s="1"/>
  <c r="R13" i="1" s="1"/>
  <c r="Q12" i="1"/>
  <c r="Q13" i="1" s="1"/>
  <c r="Q7" i="1"/>
  <c r="R5" i="1"/>
  <c r="R7" i="1" l="1"/>
  <c r="R26" i="1"/>
</calcChain>
</file>

<file path=xl/sharedStrings.xml><?xml version="1.0" encoding="utf-8"?>
<sst xmlns="http://schemas.openxmlformats.org/spreadsheetml/2006/main" count="36" uniqueCount="31">
  <si>
    <t>Количество операций проведенных в России</t>
  </si>
  <si>
    <t>Средняя стоимость проведения операций в России, тыс.руб.</t>
  </si>
  <si>
    <t>Стоимость 1 Обязательного сервисного обслуживания, тыс.руб.</t>
  </si>
  <si>
    <t>Рост комплексов в России, Da Vinci</t>
  </si>
  <si>
    <t>Количество комплексов в России, Da Vinci</t>
  </si>
  <si>
    <t>Стоимость 1 комплекса тыс.руб. Da Vinci</t>
  </si>
  <si>
    <t xml:space="preserve">Итого стоимость комплексов в России Da Vinci, тыс.руб. </t>
  </si>
  <si>
    <t>Итого НДС от комплексов Da Vinci, тыс.руб.</t>
  </si>
  <si>
    <t>Количество комплексов в России, Продукт</t>
  </si>
  <si>
    <t>Рост комплексов в России, Продукт</t>
  </si>
  <si>
    <t>Стоимость 1 комплекса, Продукт тыс.руб.</t>
  </si>
  <si>
    <t>Итого стоимость комплексов в России Продукт, тыс.руб.</t>
  </si>
  <si>
    <t>Итого НДС от комплексов Продукт, тыс.руб.</t>
  </si>
  <si>
    <t>Итого стоимость ОСО, тыс.руб.</t>
  </si>
  <si>
    <t>Сумма инвестиций, тыс.руб.</t>
  </si>
  <si>
    <t>Сумма расходов, тыс.руб.</t>
  </si>
  <si>
    <t>Выручка, тыс.руб.</t>
  </si>
  <si>
    <t>Прибыль, тыс.руб.</t>
  </si>
  <si>
    <t>Количество Продукта  Инструмент команды в России</t>
  </si>
  <si>
    <t>Стоимость 1  Продукта Инструмент тыс.руб.</t>
  </si>
  <si>
    <t>Итого Продукта  Инструмент в России, тыс.руб.</t>
  </si>
  <si>
    <t>Итого, тыс.руб.:</t>
  </si>
  <si>
    <t>Реинвестиции, тыс.руб.:</t>
  </si>
  <si>
    <t>Итого реализация, тыс.руб.:</t>
  </si>
  <si>
    <t>Итого себестоимость, тыс.руб.:</t>
  </si>
  <si>
    <t>Себестоимость ОСО, тыс.руб.:</t>
  </si>
  <si>
    <t>Прибыль, тыс.руб.:</t>
  </si>
  <si>
    <t>Себестоимость Продукта Инструменты, тыс.руб.:</t>
  </si>
  <si>
    <t>Себестоимость Продукта Комплекс, тыс.руб.:</t>
  </si>
  <si>
    <t>Итого, распределение, тыс.руб.:</t>
  </si>
  <si>
    <t>Итого стоимость операций в России,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</si>
</sst>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leo-Trial"/>
      <family val="3"/>
    </font>
    <font>
      <sz val="11"/>
      <color theme="1"/>
      <name val="Calleo-Trial SemiBold"/>
      <family val="3"/>
    </font>
    <font>
      <b/>
      <sz val="11"/>
      <color theme="1"/>
      <name val="Calleo-Trial SemiBold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/>
    <xf numFmtId="164" fontId="1" fillId="3" borderId="1" xfId="0" applyNumberFormat="1" applyFont="1" applyFill="1" applyBorder="1"/>
    <xf numFmtId="0" fontId="1" fillId="0" borderId="3" xfId="0" applyFont="1" applyBorder="1"/>
    <xf numFmtId="164" fontId="1" fillId="0" borderId="3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3" borderId="2" xfId="0" applyFont="1" applyFill="1" applyBorder="1"/>
    <xf numFmtId="164" fontId="1" fillId="3" borderId="2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346363</xdr:colOff>
      <xdr:row>25</xdr:row>
      <xdr:rowOff>17318</xdr:rowOff>
    </xdr:from>
    <xdr:to>
      <xdr:col>26</xdr:col>
      <xdr:colOff>311446</xdr:colOff>
      <xdr:row>49</xdr:row>
      <xdr:rowOff>110440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85D8E388-BB88-A547-9FCF-E16D27C6B7CD}"/>
            </a:ext>
          </a:extLst>
        </xdr:cNvPr>
        <xdr:cNvSpPr/>
      </xdr:nvSpPr>
      <xdr:spPr>
        <a:xfrm>
          <a:off x="27449318" y="4779818"/>
          <a:ext cx="1783492" cy="4665122"/>
        </a:xfrm>
        <a:prstGeom prst="rect">
          <a:avLst/>
        </a:prstGeom>
        <a:solidFill>
          <a:srgbClr val="F9633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>
            <a:solidFill>
              <a:srgbClr val="F9633B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13607</xdr:colOff>
          <xdr:row>2</xdr:row>
          <xdr:rowOff>27214</xdr:rowOff>
        </xdr:from>
        <xdr:to>
          <xdr:col>24</xdr:col>
          <xdr:colOff>451757</xdr:colOff>
          <xdr:row>25</xdr:row>
          <xdr:rowOff>131989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Visio.vsd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52"/>
  <sheetViews>
    <sheetView zoomScale="70" zoomScaleNormal="70" workbookViewId="0">
      <selection activeCell="J52" sqref="J52"/>
    </sheetView>
  </sheetViews>
  <sheetFormatPr defaultRowHeight="15" x14ac:dyDescent="0.25"/>
  <cols>
    <col min="1" max="1" width="9.140625" style="1"/>
    <col min="2" max="2" width="82.42578125" style="1" bestFit="1" customWidth="1"/>
    <col min="3" max="3" width="19" style="1" hidden="1" customWidth="1"/>
    <col min="4" max="5" width="20.140625" style="1" hidden="1" customWidth="1"/>
    <col min="6" max="7" width="20.140625" style="1" bestFit="1" customWidth="1"/>
    <col min="8" max="8" width="20.85546875" style="1" bestFit="1" customWidth="1"/>
    <col min="9" max="9" width="19.7109375" style="1" bestFit="1" customWidth="1"/>
    <col min="10" max="10" width="20.140625" style="1" bestFit="1" customWidth="1"/>
    <col min="11" max="12" width="20.5703125" style="1" bestFit="1" customWidth="1"/>
    <col min="13" max="13" width="20.140625" style="1" bestFit="1" customWidth="1"/>
    <col min="14" max="14" width="21.7109375" style="1" bestFit="1" customWidth="1"/>
    <col min="15" max="15" width="21.42578125" style="1" bestFit="1" customWidth="1"/>
    <col min="16" max="17" width="21.5703125" style="1" bestFit="1" customWidth="1"/>
    <col min="18" max="18" width="20.42578125" style="1" bestFit="1" customWidth="1"/>
    <col min="19" max="16384" width="9.140625" style="1"/>
  </cols>
  <sheetData>
    <row r="4" spans="2:22" s="3" customFormat="1" x14ac:dyDescent="0.25">
      <c r="B4" s="4"/>
      <c r="C4" s="4">
        <v>2017</v>
      </c>
      <c r="D4" s="4">
        <v>2018</v>
      </c>
      <c r="E4" s="4">
        <v>2019</v>
      </c>
      <c r="F4" s="4">
        <v>2020</v>
      </c>
      <c r="G4" s="4">
        <v>2021</v>
      </c>
      <c r="H4" s="4">
        <v>2022</v>
      </c>
      <c r="I4" s="4">
        <v>2023</v>
      </c>
      <c r="J4" s="4">
        <v>2024</v>
      </c>
      <c r="K4" s="4">
        <v>2025</v>
      </c>
      <c r="L4" s="4">
        <v>2026</v>
      </c>
      <c r="M4" s="4">
        <v>2027</v>
      </c>
      <c r="N4" s="4">
        <v>2028</v>
      </c>
      <c r="O4" s="4">
        <v>2029</v>
      </c>
      <c r="P4" s="4">
        <v>2030</v>
      </c>
      <c r="Q4" s="4">
        <v>2031</v>
      </c>
      <c r="R4" s="4">
        <v>2032</v>
      </c>
    </row>
    <row r="5" spans="2:22" x14ac:dyDescent="0.25">
      <c r="B5" s="5" t="s">
        <v>0</v>
      </c>
      <c r="C5" s="6">
        <v>1580</v>
      </c>
      <c r="D5" s="6">
        <f>C5+(C5*15%)</f>
        <v>1817</v>
      </c>
      <c r="E5" s="6">
        <f>D5+(D5*15%)</f>
        <v>2089.5500000000002</v>
      </c>
      <c r="F5" s="6">
        <f>E5+(E5*15%)</f>
        <v>2402.9825000000001</v>
      </c>
      <c r="G5" s="6">
        <f>F5+(F5*20%)</f>
        <v>2883.5790000000002</v>
      </c>
      <c r="H5" s="6">
        <f t="shared" ref="H5" si="0">G5+(G5*20%)</f>
        <v>3460.2948000000001</v>
      </c>
      <c r="I5" s="6">
        <f>H5+(H5*25%)</f>
        <v>4325.3685000000005</v>
      </c>
      <c r="J5" s="6">
        <f t="shared" ref="J5:K5" si="1">I5+(I5*25%)</f>
        <v>5406.7106250000006</v>
      </c>
      <c r="K5" s="6">
        <f t="shared" si="1"/>
        <v>6758.3882812500005</v>
      </c>
      <c r="L5" s="6">
        <f>K5+(K5*35%)</f>
        <v>9123.8241796875009</v>
      </c>
      <c r="M5" s="6">
        <f t="shared" ref="M5:N5" si="2">L5+(L5*35%)</f>
        <v>12317.162642578125</v>
      </c>
      <c r="N5" s="6">
        <f t="shared" si="2"/>
        <v>16628.169567480469</v>
      </c>
      <c r="O5" s="6">
        <f>N5+(N5*45%)</f>
        <v>24110.845872846679</v>
      </c>
      <c r="P5" s="6">
        <f t="shared" ref="P5" si="3">O5+(O5*45%)</f>
        <v>34960.726515627684</v>
      </c>
      <c r="Q5" s="6">
        <f>P5+(P5*55%)</f>
        <v>54189.126099222907</v>
      </c>
      <c r="R5" s="6">
        <f>Q5+(Q5*55%)</f>
        <v>83993.1454537955</v>
      </c>
      <c r="S5" s="2"/>
      <c r="T5" s="2"/>
      <c r="U5" s="2"/>
      <c r="V5" s="2"/>
    </row>
    <row r="6" spans="2:22" x14ac:dyDescent="0.25">
      <c r="B6" s="5" t="s">
        <v>1</v>
      </c>
      <c r="C6" s="6">
        <v>500</v>
      </c>
      <c r="D6" s="6">
        <v>530</v>
      </c>
      <c r="E6" s="6">
        <v>580</v>
      </c>
      <c r="F6" s="6">
        <v>720</v>
      </c>
      <c r="G6" s="6">
        <v>800</v>
      </c>
      <c r="H6" s="6">
        <v>900</v>
      </c>
      <c r="I6" s="6">
        <v>900</v>
      </c>
      <c r="J6" s="6">
        <v>900</v>
      </c>
      <c r="K6" s="6">
        <v>1000</v>
      </c>
      <c r="L6" s="6">
        <v>1000</v>
      </c>
      <c r="M6" s="6">
        <v>1100</v>
      </c>
      <c r="N6" s="6">
        <v>1200</v>
      </c>
      <c r="O6" s="6">
        <v>1300</v>
      </c>
      <c r="P6" s="6">
        <v>1300</v>
      </c>
      <c r="Q6" s="6">
        <v>1400</v>
      </c>
      <c r="R6" s="6">
        <v>1500</v>
      </c>
      <c r="S6" s="2"/>
      <c r="T6" s="2"/>
      <c r="U6" s="2"/>
      <c r="V6" s="2"/>
    </row>
    <row r="7" spans="2:22" x14ac:dyDescent="0.25">
      <c r="B7" s="5" t="s">
        <v>30</v>
      </c>
      <c r="C7" s="6">
        <f>C6*C5</f>
        <v>790000</v>
      </c>
      <c r="D7" s="6">
        <f t="shared" ref="D7:R7" si="4">D6*D5</f>
        <v>963010</v>
      </c>
      <c r="E7" s="6">
        <f t="shared" si="4"/>
        <v>1211939</v>
      </c>
      <c r="F7" s="6">
        <f t="shared" si="4"/>
        <v>1730147.4000000001</v>
      </c>
      <c r="G7" s="6">
        <f t="shared" si="4"/>
        <v>2306863.2000000002</v>
      </c>
      <c r="H7" s="6">
        <f t="shared" si="4"/>
        <v>3114265.3200000003</v>
      </c>
      <c r="I7" s="6">
        <f t="shared" si="4"/>
        <v>3892831.6500000004</v>
      </c>
      <c r="J7" s="6">
        <f t="shared" si="4"/>
        <v>4866039.5625000009</v>
      </c>
      <c r="K7" s="6">
        <f t="shared" si="4"/>
        <v>6758388.2812500009</v>
      </c>
      <c r="L7" s="6">
        <f t="shared" si="4"/>
        <v>9123824.1796875</v>
      </c>
      <c r="M7" s="6">
        <f t="shared" si="4"/>
        <v>13548878.906835938</v>
      </c>
      <c r="N7" s="6">
        <f t="shared" si="4"/>
        <v>19953803.480976563</v>
      </c>
      <c r="O7" s="6">
        <f t="shared" si="4"/>
        <v>31344099.634700682</v>
      </c>
      <c r="P7" s="6">
        <f t="shared" si="4"/>
        <v>45448944.470315993</v>
      </c>
      <c r="Q7" s="6">
        <f t="shared" si="4"/>
        <v>75864776.538912073</v>
      </c>
      <c r="R7" s="6">
        <f t="shared" si="4"/>
        <v>125989718.18069325</v>
      </c>
      <c r="S7" s="2"/>
      <c r="T7" s="2"/>
      <c r="U7" s="2"/>
      <c r="V7" s="2"/>
    </row>
    <row r="8" spans="2:22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2"/>
      <c r="U8" s="2"/>
      <c r="V8" s="2"/>
    </row>
    <row r="9" spans="2:22" x14ac:dyDescent="0.25">
      <c r="B9" s="5" t="s">
        <v>4</v>
      </c>
      <c r="C9" s="6">
        <f>C10</f>
        <v>26</v>
      </c>
      <c r="D9" s="6">
        <f>C9+D10</f>
        <v>31</v>
      </c>
      <c r="E9" s="6">
        <f t="shared" ref="E9:G9" si="5">D9+E10</f>
        <v>33</v>
      </c>
      <c r="F9" s="6">
        <f>E9+F10</f>
        <v>34</v>
      </c>
      <c r="G9" s="6">
        <f t="shared" si="5"/>
        <v>35</v>
      </c>
      <c r="H9" s="6">
        <f t="shared" ref="H9" si="6">G9+H10</f>
        <v>36</v>
      </c>
      <c r="I9" s="6">
        <f t="shared" ref="I9" si="7">H9+I10</f>
        <v>37</v>
      </c>
      <c r="J9" s="6">
        <f t="shared" ref="J9" si="8">I9+J10</f>
        <v>39</v>
      </c>
      <c r="K9" s="6">
        <f t="shared" ref="K9" si="9">J9+K10</f>
        <v>41</v>
      </c>
      <c r="L9" s="6">
        <f t="shared" ref="L9" si="10">K9+L10</f>
        <v>43</v>
      </c>
      <c r="M9" s="6">
        <f t="shared" ref="M9" si="11">L9+M10</f>
        <v>46</v>
      </c>
      <c r="N9" s="6">
        <f t="shared" ref="N9" si="12">M9+N10</f>
        <v>50</v>
      </c>
      <c r="O9" s="6">
        <f t="shared" ref="O9" si="13">N9+O10</f>
        <v>55</v>
      </c>
      <c r="P9" s="6">
        <f t="shared" ref="P9" si="14">O9+P10</f>
        <v>60</v>
      </c>
      <c r="Q9" s="6">
        <f t="shared" ref="Q9" si="15">P9+Q10</f>
        <v>64</v>
      </c>
      <c r="R9" s="6">
        <f t="shared" ref="R9" si="16">Q9+R10</f>
        <v>66</v>
      </c>
      <c r="S9" s="2"/>
      <c r="T9" s="2"/>
      <c r="U9" s="2"/>
      <c r="V9" s="2"/>
    </row>
    <row r="10" spans="2:22" x14ac:dyDescent="0.25">
      <c r="B10" s="5" t="s">
        <v>3</v>
      </c>
      <c r="C10" s="6">
        <v>26</v>
      </c>
      <c r="D10" s="6">
        <v>5</v>
      </c>
      <c r="E10" s="6">
        <v>2</v>
      </c>
      <c r="F10" s="6">
        <v>1</v>
      </c>
      <c r="G10" s="6">
        <v>1</v>
      </c>
      <c r="H10" s="6">
        <v>1</v>
      </c>
      <c r="I10" s="6">
        <v>1</v>
      </c>
      <c r="J10" s="6">
        <v>2</v>
      </c>
      <c r="K10" s="6">
        <v>2</v>
      </c>
      <c r="L10" s="6">
        <v>2</v>
      </c>
      <c r="M10" s="6">
        <v>3</v>
      </c>
      <c r="N10" s="6">
        <v>4</v>
      </c>
      <c r="O10" s="6">
        <v>5</v>
      </c>
      <c r="P10" s="6">
        <v>5</v>
      </c>
      <c r="Q10" s="6">
        <v>4</v>
      </c>
      <c r="R10" s="6">
        <v>2</v>
      </c>
      <c r="S10" s="2"/>
      <c r="T10" s="2"/>
      <c r="U10" s="2"/>
      <c r="V10" s="2"/>
    </row>
    <row r="11" spans="2:22" x14ac:dyDescent="0.25">
      <c r="B11" s="5" t="s">
        <v>5</v>
      </c>
      <c r="C11" s="6">
        <v>120000</v>
      </c>
      <c r="D11" s="6">
        <v>130000</v>
      </c>
      <c r="E11" s="6">
        <v>150000</v>
      </c>
      <c r="F11" s="6">
        <v>200000</v>
      </c>
      <c r="G11" s="6">
        <v>250000</v>
      </c>
      <c r="H11" s="6">
        <v>300000</v>
      </c>
      <c r="I11" s="6">
        <v>300000</v>
      </c>
      <c r="J11" s="6">
        <v>300000</v>
      </c>
      <c r="K11" s="6">
        <v>300000</v>
      </c>
      <c r="L11" s="6">
        <v>350000</v>
      </c>
      <c r="M11" s="6">
        <v>400000</v>
      </c>
      <c r="N11" s="6">
        <v>400000</v>
      </c>
      <c r="O11" s="6">
        <v>400000</v>
      </c>
      <c r="P11" s="6">
        <v>400000</v>
      </c>
      <c r="Q11" s="6">
        <v>350000</v>
      </c>
      <c r="R11" s="6">
        <v>350000</v>
      </c>
      <c r="S11" s="2"/>
      <c r="T11" s="2"/>
      <c r="U11" s="2"/>
      <c r="V11" s="2"/>
    </row>
    <row r="12" spans="2:22" x14ac:dyDescent="0.25">
      <c r="B12" s="5" t="s">
        <v>6</v>
      </c>
      <c r="C12" s="6">
        <f>C9*C11</f>
        <v>3120000</v>
      </c>
      <c r="D12" s="6">
        <f t="shared" ref="D12:L12" si="17">D9*D11</f>
        <v>4030000</v>
      </c>
      <c r="E12" s="6">
        <f t="shared" si="17"/>
        <v>4950000</v>
      </c>
      <c r="F12" s="6">
        <f t="shared" si="17"/>
        <v>6800000</v>
      </c>
      <c r="G12" s="6">
        <f t="shared" si="17"/>
        <v>8750000</v>
      </c>
      <c r="H12" s="6">
        <f t="shared" si="17"/>
        <v>10800000</v>
      </c>
      <c r="I12" s="6">
        <f t="shared" si="17"/>
        <v>11100000</v>
      </c>
      <c r="J12" s="6">
        <f t="shared" si="17"/>
        <v>11700000</v>
      </c>
      <c r="K12" s="6">
        <f t="shared" si="17"/>
        <v>12300000</v>
      </c>
      <c r="L12" s="6">
        <f t="shared" si="17"/>
        <v>15050000</v>
      </c>
      <c r="M12" s="6">
        <f t="shared" ref="M12" si="18">M9*M11</f>
        <v>18400000</v>
      </c>
      <c r="N12" s="6">
        <f t="shared" ref="N12" si="19">N9*N11</f>
        <v>20000000</v>
      </c>
      <c r="O12" s="6">
        <f t="shared" ref="O12" si="20">O9*O11</f>
        <v>22000000</v>
      </c>
      <c r="P12" s="6">
        <f t="shared" ref="P12" si="21">P9*P11</f>
        <v>24000000</v>
      </c>
      <c r="Q12" s="6">
        <f t="shared" ref="Q12" si="22">Q9*Q11</f>
        <v>22400000</v>
      </c>
      <c r="R12" s="6">
        <f t="shared" ref="R12" si="23">R9*R11</f>
        <v>23100000</v>
      </c>
      <c r="S12" s="2"/>
      <c r="T12" s="2"/>
      <c r="U12" s="2"/>
      <c r="V12" s="2"/>
    </row>
    <row r="13" spans="2:22" x14ac:dyDescent="0.25">
      <c r="B13" s="5" t="s">
        <v>7</v>
      </c>
      <c r="C13" s="6">
        <f>C12*18%</f>
        <v>561600</v>
      </c>
      <c r="D13" s="6">
        <f t="shared" ref="D13:E13" si="24">D12*18%</f>
        <v>725400</v>
      </c>
      <c r="E13" s="6">
        <f t="shared" si="24"/>
        <v>891000</v>
      </c>
      <c r="F13" s="6">
        <f>F12*20%</f>
        <v>1360000</v>
      </c>
      <c r="G13" s="6">
        <f t="shared" ref="G13:R13" si="25">G12*20%</f>
        <v>1750000</v>
      </c>
      <c r="H13" s="6">
        <f t="shared" si="25"/>
        <v>2160000</v>
      </c>
      <c r="I13" s="6">
        <f t="shared" si="25"/>
        <v>2220000</v>
      </c>
      <c r="J13" s="6">
        <f t="shared" si="25"/>
        <v>2340000</v>
      </c>
      <c r="K13" s="6">
        <f t="shared" si="25"/>
        <v>2460000</v>
      </c>
      <c r="L13" s="6">
        <f t="shared" si="25"/>
        <v>3010000</v>
      </c>
      <c r="M13" s="6">
        <f t="shared" si="25"/>
        <v>3680000</v>
      </c>
      <c r="N13" s="6">
        <f t="shared" si="25"/>
        <v>4000000</v>
      </c>
      <c r="O13" s="6">
        <f t="shared" si="25"/>
        <v>4400000</v>
      </c>
      <c r="P13" s="6">
        <f t="shared" si="25"/>
        <v>4800000</v>
      </c>
      <c r="Q13" s="6">
        <f t="shared" si="25"/>
        <v>4480000</v>
      </c>
      <c r="R13" s="6">
        <f t="shared" si="25"/>
        <v>4620000</v>
      </c>
      <c r="S13" s="2"/>
      <c r="T13" s="2"/>
      <c r="U13" s="2"/>
      <c r="V13" s="2"/>
    </row>
    <row r="14" spans="2:22" x14ac:dyDescent="0.2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  <c r="R14" s="9"/>
      <c r="S14" s="2"/>
      <c r="T14" s="2"/>
      <c r="U14" s="2"/>
      <c r="V14" s="2"/>
    </row>
    <row r="15" spans="2:22" x14ac:dyDescent="0.25">
      <c r="B15" s="13" t="s">
        <v>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</v>
      </c>
      <c r="M15" s="14">
        <f t="shared" ref="M15" si="26">L15+M16</f>
        <v>10</v>
      </c>
      <c r="N15" s="14">
        <f t="shared" ref="N15" si="27">M15+N16</f>
        <v>20</v>
      </c>
      <c r="O15" s="14">
        <f t="shared" ref="O15" si="28">N15+O16</f>
        <v>35</v>
      </c>
      <c r="P15" s="14">
        <f t="shared" ref="P15" si="29">O15+P16</f>
        <v>60</v>
      </c>
      <c r="Q15" s="14">
        <f t="shared" ref="Q15" si="30">P15+Q16</f>
        <v>95</v>
      </c>
      <c r="R15" s="14">
        <f t="shared" ref="R15" si="31">Q15+R16</f>
        <v>145</v>
      </c>
      <c r="S15" s="2"/>
      <c r="T15" s="2"/>
      <c r="U15" s="2"/>
      <c r="V15" s="2"/>
    </row>
    <row r="16" spans="2:22" x14ac:dyDescent="0.25">
      <c r="B16" s="13" t="s">
        <v>9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</v>
      </c>
      <c r="M16" s="14">
        <v>5</v>
      </c>
      <c r="N16" s="14">
        <v>10</v>
      </c>
      <c r="O16" s="14">
        <v>15</v>
      </c>
      <c r="P16" s="14">
        <v>25</v>
      </c>
      <c r="Q16" s="14">
        <v>35</v>
      </c>
      <c r="R16" s="14">
        <v>50</v>
      </c>
      <c r="S16" s="2"/>
      <c r="T16" s="2"/>
      <c r="U16" s="2"/>
      <c r="V16" s="2"/>
    </row>
    <row r="17" spans="2:22" x14ac:dyDescent="0.25">
      <c r="B17" s="13" t="s">
        <v>10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85000</v>
      </c>
      <c r="M17" s="14">
        <f>L17+(L17*5%)</f>
        <v>89250</v>
      </c>
      <c r="N17" s="14">
        <f t="shared" ref="N17:R17" si="32">M17+(M17*5%)</f>
        <v>93712.5</v>
      </c>
      <c r="O17" s="14">
        <f t="shared" si="32"/>
        <v>98398.125</v>
      </c>
      <c r="P17" s="14">
        <f t="shared" si="32"/>
        <v>103318.03125</v>
      </c>
      <c r="Q17" s="14">
        <f t="shared" si="32"/>
        <v>108483.9328125</v>
      </c>
      <c r="R17" s="14">
        <f t="shared" si="32"/>
        <v>113908.129453125</v>
      </c>
      <c r="S17" s="2"/>
      <c r="T17" s="2"/>
      <c r="U17" s="2"/>
      <c r="V17" s="2"/>
    </row>
    <row r="18" spans="2:22" x14ac:dyDescent="0.25">
      <c r="B18" s="15" t="s">
        <v>11</v>
      </c>
      <c r="C18" s="16">
        <f t="shared" ref="C18:E18" si="33">C15*C17</f>
        <v>0</v>
      </c>
      <c r="D18" s="16">
        <f t="shared" si="33"/>
        <v>0</v>
      </c>
      <c r="E18" s="16">
        <f t="shared" si="33"/>
        <v>0</v>
      </c>
      <c r="F18" s="16">
        <f t="shared" ref="F18:K18" si="34">F15*F17</f>
        <v>0</v>
      </c>
      <c r="G18" s="16">
        <f t="shared" si="34"/>
        <v>0</v>
      </c>
      <c r="H18" s="16">
        <f t="shared" si="34"/>
        <v>0</v>
      </c>
      <c r="I18" s="16">
        <f t="shared" si="34"/>
        <v>0</v>
      </c>
      <c r="J18" s="16">
        <f t="shared" si="34"/>
        <v>0</v>
      </c>
      <c r="K18" s="16">
        <f t="shared" si="34"/>
        <v>0</v>
      </c>
      <c r="L18" s="16">
        <f>L15*L17</f>
        <v>425000</v>
      </c>
      <c r="M18" s="16">
        <f t="shared" ref="M18:R18" si="35">M15*M17</f>
        <v>892500</v>
      </c>
      <c r="N18" s="16">
        <f t="shared" si="35"/>
        <v>1874250</v>
      </c>
      <c r="O18" s="16">
        <f t="shared" si="35"/>
        <v>3443934.375</v>
      </c>
      <c r="P18" s="16">
        <f t="shared" si="35"/>
        <v>6199081.875</v>
      </c>
      <c r="Q18" s="16">
        <f t="shared" si="35"/>
        <v>10305973.6171875</v>
      </c>
      <c r="R18" s="16">
        <f t="shared" si="35"/>
        <v>16516678.770703126</v>
      </c>
      <c r="S18" s="2"/>
      <c r="T18" s="2"/>
      <c r="U18" s="2"/>
      <c r="V18" s="2"/>
    </row>
    <row r="19" spans="2:22" x14ac:dyDescent="0.25">
      <c r="B19" s="13" t="s">
        <v>12</v>
      </c>
      <c r="C19" s="14">
        <f>C18*18%</f>
        <v>0</v>
      </c>
      <c r="D19" s="14">
        <f t="shared" ref="D19:E19" si="36">D18*18%</f>
        <v>0</v>
      </c>
      <c r="E19" s="14">
        <f t="shared" si="36"/>
        <v>0</v>
      </c>
      <c r="F19" s="14">
        <f>F18*20%</f>
        <v>0</v>
      </c>
      <c r="G19" s="14">
        <f t="shared" ref="G19:R19" si="37">G18*20%</f>
        <v>0</v>
      </c>
      <c r="H19" s="14">
        <f t="shared" si="37"/>
        <v>0</v>
      </c>
      <c r="I19" s="14">
        <f t="shared" si="37"/>
        <v>0</v>
      </c>
      <c r="J19" s="14">
        <f t="shared" si="37"/>
        <v>0</v>
      </c>
      <c r="K19" s="14">
        <f t="shared" si="37"/>
        <v>0</v>
      </c>
      <c r="L19" s="14">
        <f t="shared" si="37"/>
        <v>85000</v>
      </c>
      <c r="M19" s="14">
        <f t="shared" si="37"/>
        <v>178500</v>
      </c>
      <c r="N19" s="14">
        <f t="shared" si="37"/>
        <v>374850</v>
      </c>
      <c r="O19" s="14">
        <f t="shared" si="37"/>
        <v>688786.875</v>
      </c>
      <c r="P19" s="14">
        <f t="shared" si="37"/>
        <v>1239816.375</v>
      </c>
      <c r="Q19" s="14">
        <f t="shared" si="37"/>
        <v>2061194.7234375002</v>
      </c>
      <c r="R19" s="14">
        <f t="shared" si="37"/>
        <v>3303335.7541406252</v>
      </c>
      <c r="S19" s="2"/>
      <c r="T19" s="2"/>
      <c r="U19" s="2"/>
      <c r="V19" s="2"/>
    </row>
    <row r="20" spans="2:22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"/>
      <c r="T20" s="2"/>
      <c r="U20" s="2"/>
      <c r="V20" s="2"/>
    </row>
    <row r="21" spans="2:22" x14ac:dyDescent="0.25">
      <c r="B21" s="13" t="s">
        <v>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2000</v>
      </c>
      <c r="M21" s="14">
        <f>L21+(L21*5%)</f>
        <v>2100</v>
      </c>
      <c r="N21" s="14">
        <f>M21+(M21*5%)</f>
        <v>2205</v>
      </c>
      <c r="O21" s="14">
        <f t="shared" ref="O21:R21" si="38">N21+(N21*5%)</f>
        <v>2315.25</v>
      </c>
      <c r="P21" s="14">
        <f t="shared" si="38"/>
        <v>2431.0124999999998</v>
      </c>
      <c r="Q21" s="14">
        <f t="shared" si="38"/>
        <v>2552.5631249999997</v>
      </c>
      <c r="R21" s="14">
        <f t="shared" si="38"/>
        <v>2680.1912812499995</v>
      </c>
      <c r="S21" s="2"/>
      <c r="T21" s="2"/>
      <c r="U21" s="2"/>
      <c r="V21" s="2"/>
    </row>
    <row r="22" spans="2:22" x14ac:dyDescent="0.25">
      <c r="B22" s="15" t="s">
        <v>13</v>
      </c>
      <c r="C22" s="16">
        <f>C21*C15</f>
        <v>0</v>
      </c>
      <c r="D22" s="16">
        <f t="shared" ref="D22:R22" si="39">D21*D15</f>
        <v>0</v>
      </c>
      <c r="E22" s="16">
        <f t="shared" si="39"/>
        <v>0</v>
      </c>
      <c r="F22" s="16">
        <f t="shared" si="39"/>
        <v>0</v>
      </c>
      <c r="G22" s="16">
        <f t="shared" si="39"/>
        <v>0</v>
      </c>
      <c r="H22" s="16">
        <f t="shared" si="39"/>
        <v>0</v>
      </c>
      <c r="I22" s="16">
        <f t="shared" si="39"/>
        <v>0</v>
      </c>
      <c r="J22" s="16">
        <f t="shared" si="39"/>
        <v>0</v>
      </c>
      <c r="K22" s="16">
        <f t="shared" si="39"/>
        <v>0</v>
      </c>
      <c r="L22" s="16">
        <f t="shared" si="39"/>
        <v>10000</v>
      </c>
      <c r="M22" s="16">
        <f t="shared" si="39"/>
        <v>21000</v>
      </c>
      <c r="N22" s="16">
        <f t="shared" si="39"/>
        <v>44100</v>
      </c>
      <c r="O22" s="16">
        <f t="shared" si="39"/>
        <v>81033.75</v>
      </c>
      <c r="P22" s="16">
        <f t="shared" si="39"/>
        <v>145860.75</v>
      </c>
      <c r="Q22" s="16">
        <f t="shared" si="39"/>
        <v>242493.49687499998</v>
      </c>
      <c r="R22" s="16">
        <f t="shared" si="39"/>
        <v>388627.73578124994</v>
      </c>
      <c r="S22" s="2"/>
      <c r="T22" s="2"/>
      <c r="U22" s="2"/>
      <c r="V22" s="2"/>
    </row>
    <row r="23" spans="2:22" x14ac:dyDescent="0.2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"/>
      <c r="T23" s="2"/>
      <c r="U23" s="2"/>
      <c r="V23" s="2"/>
    </row>
    <row r="24" spans="2:22" x14ac:dyDescent="0.25">
      <c r="B24" s="13" t="s">
        <v>18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f>L5/(L15+L9)*L15/10</f>
        <v>95.039835205078134</v>
      </c>
      <c r="M24" s="14">
        <f t="shared" ref="M24:R24" si="40">M5/(M15+M9)*M15/10</f>
        <v>219.94933290318082</v>
      </c>
      <c r="N24" s="14">
        <f t="shared" si="40"/>
        <v>475.0905590708706</v>
      </c>
      <c r="O24" s="14">
        <f t="shared" si="40"/>
        <v>937.64400616625971</v>
      </c>
      <c r="P24" s="14">
        <f t="shared" si="40"/>
        <v>1748.0363257813842</v>
      </c>
      <c r="Q24" s="14">
        <f t="shared" si="40"/>
        <v>3237.7150814001111</v>
      </c>
      <c r="R24" s="14">
        <f t="shared" si="40"/>
        <v>5772.040801327179</v>
      </c>
      <c r="S24" s="2"/>
      <c r="T24" s="2"/>
      <c r="U24" s="2"/>
      <c r="V24" s="2"/>
    </row>
    <row r="25" spans="2:22" x14ac:dyDescent="0.25">
      <c r="B25" s="13" t="s">
        <v>19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70</v>
      </c>
      <c r="M25" s="14">
        <f>L25+(L25*5%)</f>
        <v>73.5</v>
      </c>
      <c r="N25" s="14">
        <f t="shared" ref="N25:R25" si="41">M25+(M25*5%)</f>
        <v>77.174999999999997</v>
      </c>
      <c r="O25" s="14">
        <f t="shared" si="41"/>
        <v>81.033749999999998</v>
      </c>
      <c r="P25" s="14">
        <f t="shared" si="41"/>
        <v>85.085437499999998</v>
      </c>
      <c r="Q25" s="14">
        <f t="shared" si="41"/>
        <v>89.339709374999998</v>
      </c>
      <c r="R25" s="14">
        <f t="shared" si="41"/>
        <v>93.806694843749995</v>
      </c>
      <c r="S25" s="2"/>
      <c r="T25" s="2"/>
      <c r="U25" s="2"/>
      <c r="V25" s="2"/>
    </row>
    <row r="26" spans="2:22" x14ac:dyDescent="0.25">
      <c r="B26" s="15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f>L24*L25</f>
        <v>6652.7884643554698</v>
      </c>
      <c r="M26" s="16">
        <f t="shared" ref="M26:R26" si="42">M24*M25</f>
        <v>16166.27596838379</v>
      </c>
      <c r="N26" s="16">
        <f t="shared" si="42"/>
        <v>36665.113896294439</v>
      </c>
      <c r="O26" s="16">
        <f t="shared" si="42"/>
        <v>75980.809984675143</v>
      </c>
      <c r="P26" s="16">
        <f t="shared" si="42"/>
        <v>148732.43554500162</v>
      </c>
      <c r="Q26" s="16">
        <f t="shared" si="42"/>
        <v>289256.52441134036</v>
      </c>
      <c r="R26" s="16">
        <f t="shared" si="42"/>
        <v>541456.07007577282</v>
      </c>
      <c r="S26" s="2"/>
      <c r="T26" s="2"/>
      <c r="U26" s="2"/>
      <c r="V26" s="2"/>
    </row>
    <row r="27" spans="2:22" x14ac:dyDescent="0.25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"/>
      <c r="T27" s="2"/>
      <c r="U27" s="2"/>
      <c r="V27" s="2"/>
    </row>
    <row r="28" spans="2:22" x14ac:dyDescent="0.2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"/>
      <c r="T28" s="2"/>
      <c r="U28" s="2"/>
      <c r="V28" s="2"/>
    </row>
    <row r="29" spans="2:22" x14ac:dyDescent="0.25">
      <c r="B29" s="4" t="s">
        <v>28</v>
      </c>
      <c r="C29" s="6"/>
      <c r="D29" s="6"/>
      <c r="E29" s="6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75000</v>
      </c>
      <c r="M29" s="6">
        <f>L29+(L29*5%)</f>
        <v>78750</v>
      </c>
      <c r="N29" s="6">
        <f t="shared" ref="N29:R29" si="43">M29+(M29*5%)</f>
        <v>82687.5</v>
      </c>
      <c r="O29" s="6">
        <f t="shared" si="43"/>
        <v>86821.875</v>
      </c>
      <c r="P29" s="6">
        <f t="shared" si="43"/>
        <v>91162.96875</v>
      </c>
      <c r="Q29" s="6">
        <f t="shared" si="43"/>
        <v>95721.1171875</v>
      </c>
      <c r="R29" s="6">
        <f t="shared" si="43"/>
        <v>100507.173046875</v>
      </c>
      <c r="S29" s="2"/>
      <c r="T29" s="2"/>
      <c r="U29" s="2"/>
      <c r="V29" s="2"/>
    </row>
    <row r="30" spans="2:22" x14ac:dyDescent="0.25">
      <c r="B30" s="5" t="s">
        <v>24</v>
      </c>
      <c r="C30" s="6"/>
      <c r="D30" s="6"/>
      <c r="E30" s="6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f>L29*L16</f>
        <v>375000</v>
      </c>
      <c r="M30" s="6">
        <f t="shared" ref="M30:R30" si="44">M29*M16</f>
        <v>393750</v>
      </c>
      <c r="N30" s="6">
        <f t="shared" si="44"/>
        <v>826875</v>
      </c>
      <c r="O30" s="6">
        <f t="shared" si="44"/>
        <v>1302328.125</v>
      </c>
      <c r="P30" s="6">
        <f t="shared" si="44"/>
        <v>2279074.21875</v>
      </c>
      <c r="Q30" s="6">
        <f t="shared" si="44"/>
        <v>3350239.1015625</v>
      </c>
      <c r="R30" s="6">
        <f t="shared" si="44"/>
        <v>5025358.65234375</v>
      </c>
      <c r="S30" s="2"/>
      <c r="T30" s="2"/>
      <c r="U30" s="2"/>
      <c r="V30" s="2"/>
    </row>
    <row r="31" spans="2:22" x14ac:dyDescent="0.25">
      <c r="B31" s="5" t="s">
        <v>23</v>
      </c>
      <c r="C31" s="6"/>
      <c r="D31" s="6"/>
      <c r="E31" s="6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f>L17*L16</f>
        <v>425000</v>
      </c>
      <c r="M31" s="6">
        <f t="shared" ref="M31:R31" si="45">M17*M16</f>
        <v>446250</v>
      </c>
      <c r="N31" s="6">
        <f t="shared" si="45"/>
        <v>937125</v>
      </c>
      <c r="O31" s="6">
        <f t="shared" si="45"/>
        <v>1475971.875</v>
      </c>
      <c r="P31" s="6">
        <f t="shared" si="45"/>
        <v>2582950.78125</v>
      </c>
      <c r="Q31" s="6">
        <f t="shared" si="45"/>
        <v>3796937.6484375</v>
      </c>
      <c r="R31" s="6">
        <f t="shared" si="45"/>
        <v>5695406.47265625</v>
      </c>
      <c r="S31" s="2"/>
      <c r="T31" s="2"/>
      <c r="U31" s="2"/>
      <c r="V31" s="2"/>
    </row>
    <row r="32" spans="2:22" x14ac:dyDescent="0.25">
      <c r="B32" s="5" t="s">
        <v>26</v>
      </c>
      <c r="C32" s="6"/>
      <c r="D32" s="6"/>
      <c r="E32" s="6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f>L31-L30</f>
        <v>50000</v>
      </c>
      <c r="M32" s="6">
        <f t="shared" ref="M32:R32" si="46">M31-M30</f>
        <v>52500</v>
      </c>
      <c r="N32" s="6">
        <f t="shared" si="46"/>
        <v>110250</v>
      </c>
      <c r="O32" s="6">
        <f t="shared" si="46"/>
        <v>173643.75</v>
      </c>
      <c r="P32" s="6">
        <f t="shared" si="46"/>
        <v>303876.5625</v>
      </c>
      <c r="Q32" s="6">
        <f t="shared" si="46"/>
        <v>446698.546875</v>
      </c>
      <c r="R32" s="6">
        <f t="shared" si="46"/>
        <v>670047.8203125</v>
      </c>
      <c r="S32" s="2"/>
      <c r="T32" s="2"/>
      <c r="U32" s="2"/>
      <c r="V32" s="2"/>
    </row>
    <row r="33" spans="2:22" x14ac:dyDescent="0.2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2"/>
      <c r="T33" s="2"/>
      <c r="U33" s="2"/>
      <c r="V33" s="2"/>
    </row>
    <row r="34" spans="2:22" x14ac:dyDescent="0.25">
      <c r="B34" s="4" t="s">
        <v>27</v>
      </c>
      <c r="C34" s="6"/>
      <c r="D34" s="6"/>
      <c r="E34" s="6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45</v>
      </c>
      <c r="M34" s="6">
        <f>L34+(L34*5%)</f>
        <v>47.25</v>
      </c>
      <c r="N34" s="6">
        <f t="shared" ref="N34:R34" si="47">M34+(M34*5%)</f>
        <v>49.612499999999997</v>
      </c>
      <c r="O34" s="6">
        <f t="shared" si="47"/>
        <v>52.093125000000001</v>
      </c>
      <c r="P34" s="6">
        <f t="shared" si="47"/>
        <v>54.697781249999998</v>
      </c>
      <c r="Q34" s="6">
        <f t="shared" si="47"/>
        <v>57.432670312500001</v>
      </c>
      <c r="R34" s="6">
        <f t="shared" si="47"/>
        <v>60.304303828125001</v>
      </c>
      <c r="S34" s="2"/>
      <c r="T34" s="2"/>
      <c r="U34" s="2"/>
      <c r="V34" s="2"/>
    </row>
    <row r="35" spans="2:22" x14ac:dyDescent="0.25">
      <c r="B35" s="5" t="s">
        <v>24</v>
      </c>
      <c r="C35" s="6"/>
      <c r="D35" s="6"/>
      <c r="E35" s="6"/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f>L34*L24</f>
        <v>4276.7925842285158</v>
      </c>
      <c r="M35" s="6">
        <f t="shared" ref="M35:R35" si="48">M34*M24</f>
        <v>10392.605979675294</v>
      </c>
      <c r="N35" s="6">
        <f t="shared" si="48"/>
        <v>23570.430361903567</v>
      </c>
      <c r="O35" s="6">
        <f t="shared" si="48"/>
        <v>48844.806418719738</v>
      </c>
      <c r="P35" s="6">
        <f t="shared" si="48"/>
        <v>95613.708564643894</v>
      </c>
      <c r="Q35" s="6">
        <f t="shared" si="48"/>
        <v>185950.62283586169</v>
      </c>
      <c r="R35" s="6">
        <f t="shared" si="48"/>
        <v>348078.90219156828</v>
      </c>
      <c r="S35" s="2"/>
      <c r="T35" s="2"/>
      <c r="U35" s="2"/>
      <c r="V35" s="2"/>
    </row>
    <row r="36" spans="2:22" x14ac:dyDescent="0.25">
      <c r="B36" s="5" t="s">
        <v>23</v>
      </c>
      <c r="C36" s="6"/>
      <c r="D36" s="6"/>
      <c r="E36" s="6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f>L25*L24</f>
        <v>6652.7884643554698</v>
      </c>
      <c r="M36" s="6">
        <f t="shared" ref="M36:R36" si="49">M25*M24</f>
        <v>16166.27596838379</v>
      </c>
      <c r="N36" s="6">
        <f t="shared" si="49"/>
        <v>36665.113896294439</v>
      </c>
      <c r="O36" s="6">
        <f t="shared" si="49"/>
        <v>75980.809984675143</v>
      </c>
      <c r="P36" s="6">
        <f t="shared" si="49"/>
        <v>148732.43554500162</v>
      </c>
      <c r="Q36" s="6">
        <f t="shared" si="49"/>
        <v>289256.52441134036</v>
      </c>
      <c r="R36" s="6">
        <f t="shared" si="49"/>
        <v>541456.07007577282</v>
      </c>
      <c r="S36" s="2"/>
      <c r="T36" s="2"/>
      <c r="U36" s="2"/>
      <c r="V36" s="2"/>
    </row>
    <row r="37" spans="2:22" x14ac:dyDescent="0.25">
      <c r="B37" s="5" t="s">
        <v>26</v>
      </c>
      <c r="C37" s="6"/>
      <c r="D37" s="6"/>
      <c r="E37" s="6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f>L36-L35</f>
        <v>2375.995880126954</v>
      </c>
      <c r="M37" s="6">
        <f t="shared" ref="M37:R37" si="50">M36-M35</f>
        <v>5773.669988708496</v>
      </c>
      <c r="N37" s="6">
        <f t="shared" si="50"/>
        <v>13094.683534390872</v>
      </c>
      <c r="O37" s="6">
        <f t="shared" si="50"/>
        <v>27136.003565955405</v>
      </c>
      <c r="P37" s="6">
        <f t="shared" si="50"/>
        <v>53118.726980357722</v>
      </c>
      <c r="Q37" s="6">
        <f t="shared" si="50"/>
        <v>103305.90157547867</v>
      </c>
      <c r="R37" s="6">
        <f t="shared" si="50"/>
        <v>193377.16788420454</v>
      </c>
      <c r="S37" s="2"/>
      <c r="T37" s="2"/>
      <c r="U37" s="2"/>
      <c r="V37" s="2"/>
    </row>
    <row r="38" spans="2:22" x14ac:dyDescent="0.2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2"/>
      <c r="T38" s="2"/>
      <c r="U38" s="2"/>
      <c r="V38" s="2"/>
    </row>
    <row r="39" spans="2:22" x14ac:dyDescent="0.25">
      <c r="B39" s="7" t="s">
        <v>25</v>
      </c>
      <c r="C39" s="6"/>
      <c r="D39" s="6"/>
      <c r="E39" s="6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1000</v>
      </c>
      <c r="M39" s="6">
        <f>L39+(L39*5%)</f>
        <v>1050</v>
      </c>
      <c r="N39" s="6">
        <f t="shared" ref="N39:R39" si="51">M39+(M39*5%)</f>
        <v>1102.5</v>
      </c>
      <c r="O39" s="6">
        <f t="shared" si="51"/>
        <v>1157.625</v>
      </c>
      <c r="P39" s="6">
        <f t="shared" si="51"/>
        <v>1215.5062499999999</v>
      </c>
      <c r="Q39" s="6">
        <f t="shared" si="51"/>
        <v>1276.2815624999998</v>
      </c>
      <c r="R39" s="6">
        <f t="shared" si="51"/>
        <v>1340.0956406249998</v>
      </c>
      <c r="S39" s="2"/>
      <c r="T39" s="2"/>
      <c r="U39" s="2"/>
      <c r="V39" s="2"/>
    </row>
    <row r="40" spans="2:22" x14ac:dyDescent="0.25">
      <c r="B40" s="5" t="s">
        <v>24</v>
      </c>
      <c r="C40" s="6"/>
      <c r="D40" s="6"/>
      <c r="E40" s="6"/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f>L39*L15</f>
        <v>5000</v>
      </c>
      <c r="M40" s="6">
        <f t="shared" ref="M40:R40" si="52">M39*M15</f>
        <v>10500</v>
      </c>
      <c r="N40" s="6">
        <f t="shared" si="52"/>
        <v>22050</v>
      </c>
      <c r="O40" s="6">
        <f t="shared" si="52"/>
        <v>40516.875</v>
      </c>
      <c r="P40" s="6">
        <f t="shared" si="52"/>
        <v>72930.375</v>
      </c>
      <c r="Q40" s="6">
        <f t="shared" si="52"/>
        <v>121246.74843749999</v>
      </c>
      <c r="R40" s="6">
        <f t="shared" si="52"/>
        <v>194313.86789062497</v>
      </c>
      <c r="S40" s="2"/>
      <c r="T40" s="2"/>
      <c r="U40" s="2"/>
      <c r="V40" s="2"/>
    </row>
    <row r="41" spans="2:22" x14ac:dyDescent="0.25">
      <c r="B41" s="5" t="s">
        <v>23</v>
      </c>
      <c r="C41" s="6"/>
      <c r="D41" s="6"/>
      <c r="E41" s="6"/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f>L21*L15</f>
        <v>10000</v>
      </c>
      <c r="M41" s="6">
        <f t="shared" ref="M41:R41" si="53">M21*M15</f>
        <v>21000</v>
      </c>
      <c r="N41" s="6">
        <f t="shared" si="53"/>
        <v>44100</v>
      </c>
      <c r="O41" s="6">
        <f t="shared" si="53"/>
        <v>81033.75</v>
      </c>
      <c r="P41" s="6">
        <f t="shared" si="53"/>
        <v>145860.75</v>
      </c>
      <c r="Q41" s="6">
        <f t="shared" si="53"/>
        <v>242493.49687499998</v>
      </c>
      <c r="R41" s="6">
        <f t="shared" si="53"/>
        <v>388627.73578124994</v>
      </c>
      <c r="S41" s="2"/>
      <c r="T41" s="2"/>
      <c r="U41" s="2"/>
      <c r="V41" s="2"/>
    </row>
    <row r="42" spans="2:22" x14ac:dyDescent="0.25">
      <c r="B42" s="5" t="s">
        <v>21</v>
      </c>
      <c r="C42" s="6"/>
      <c r="D42" s="6"/>
      <c r="E42" s="6"/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>L41-L40</f>
        <v>5000</v>
      </c>
      <c r="M42" s="6">
        <f t="shared" ref="M42:R42" si="54">M41-M40</f>
        <v>10500</v>
      </c>
      <c r="N42" s="6">
        <f t="shared" si="54"/>
        <v>22050</v>
      </c>
      <c r="O42" s="6">
        <f t="shared" si="54"/>
        <v>40516.875</v>
      </c>
      <c r="P42" s="6">
        <f t="shared" si="54"/>
        <v>72930.375</v>
      </c>
      <c r="Q42" s="6">
        <f t="shared" si="54"/>
        <v>121246.74843749999</v>
      </c>
      <c r="R42" s="6">
        <f t="shared" si="54"/>
        <v>194313.86789062497</v>
      </c>
      <c r="S42" s="2"/>
      <c r="T42" s="2"/>
      <c r="U42" s="2"/>
      <c r="V42" s="2"/>
    </row>
    <row r="43" spans="2:22" x14ac:dyDescent="0.2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"/>
      <c r="T43" s="2"/>
      <c r="U43" s="2"/>
      <c r="V43" s="2"/>
    </row>
    <row r="44" spans="2:22" x14ac:dyDescent="0.25">
      <c r="B44" s="17" t="s">
        <v>14</v>
      </c>
      <c r="C44" s="18"/>
      <c r="D44" s="18"/>
      <c r="E44" s="18"/>
      <c r="F44" s="18">
        <v>0</v>
      </c>
      <c r="G44" s="18">
        <v>0</v>
      </c>
      <c r="H44" s="18">
        <v>0</v>
      </c>
      <c r="I44" s="18">
        <v>4000</v>
      </c>
      <c r="J44" s="18">
        <v>35000</v>
      </c>
      <c r="K44" s="18">
        <v>100000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2"/>
      <c r="T44" s="2"/>
      <c r="U44" s="2"/>
      <c r="V44" s="2"/>
    </row>
    <row r="45" spans="2:22" x14ac:dyDescent="0.25">
      <c r="B45" s="5" t="s">
        <v>15</v>
      </c>
      <c r="C45" s="6"/>
      <c r="D45" s="6"/>
      <c r="E45" s="6"/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f>L30+L35+L40</f>
        <v>384276.7925842285</v>
      </c>
      <c r="M45" s="6">
        <f t="shared" ref="M45:R45" si="55">M30+M35+M40</f>
        <v>414642.60597967531</v>
      </c>
      <c r="N45" s="6">
        <f t="shared" si="55"/>
        <v>872495.43036190362</v>
      </c>
      <c r="O45" s="6">
        <f t="shared" si="55"/>
        <v>1391689.8064187197</v>
      </c>
      <c r="P45" s="6">
        <f t="shared" si="55"/>
        <v>2447618.3023146437</v>
      </c>
      <c r="Q45" s="6">
        <f t="shared" si="55"/>
        <v>3657436.4728358616</v>
      </c>
      <c r="R45" s="6">
        <f t="shared" si="55"/>
        <v>5567751.4224259434</v>
      </c>
      <c r="S45" s="2"/>
      <c r="T45" s="2"/>
      <c r="U45" s="2"/>
      <c r="V45" s="2"/>
    </row>
    <row r="46" spans="2:22" x14ac:dyDescent="0.25">
      <c r="B46" s="5" t="s">
        <v>16</v>
      </c>
      <c r="C46" s="6"/>
      <c r="D46" s="6"/>
      <c r="E46" s="6"/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f>L31+L36+L41</f>
        <v>441652.78846435546</v>
      </c>
      <c r="M46" s="6">
        <f t="shared" ref="M46:R46" si="56">M31+M36+M41</f>
        <v>483416.27596838376</v>
      </c>
      <c r="N46" s="6">
        <f t="shared" si="56"/>
        <v>1017890.1138962945</v>
      </c>
      <c r="O46" s="6">
        <f t="shared" si="56"/>
        <v>1632986.4349846751</v>
      </c>
      <c r="P46" s="6">
        <f t="shared" si="56"/>
        <v>2877543.9667950016</v>
      </c>
      <c r="Q46" s="6">
        <f t="shared" si="56"/>
        <v>4328687.6697238404</v>
      </c>
      <c r="R46" s="6">
        <f t="shared" si="56"/>
        <v>6625490.2785132723</v>
      </c>
      <c r="S46" s="2"/>
      <c r="T46" s="2"/>
      <c r="U46" s="2"/>
      <c r="V46" s="2"/>
    </row>
    <row r="47" spans="2:22" x14ac:dyDescent="0.25">
      <c r="B47" s="5" t="s">
        <v>17</v>
      </c>
      <c r="C47" s="6"/>
      <c r="D47" s="6"/>
      <c r="E47" s="6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f>L46-L45</f>
        <v>57375.995880126953</v>
      </c>
      <c r="M47" s="6">
        <f t="shared" ref="M47:R47" si="57">M46-M45</f>
        <v>68773.669988708454</v>
      </c>
      <c r="N47" s="6">
        <f t="shared" si="57"/>
        <v>145394.68353439088</v>
      </c>
      <c r="O47" s="6">
        <f t="shared" si="57"/>
        <v>241296.62856595544</v>
      </c>
      <c r="P47" s="6">
        <f t="shared" si="57"/>
        <v>429925.6644803579</v>
      </c>
      <c r="Q47" s="6">
        <f t="shared" si="57"/>
        <v>671251.19688797882</v>
      </c>
      <c r="R47" s="6">
        <f t="shared" si="57"/>
        <v>1057738.8560873289</v>
      </c>
      <c r="S47" s="2"/>
      <c r="T47" s="2"/>
      <c r="U47" s="2"/>
      <c r="V47" s="2"/>
    </row>
    <row r="48" spans="2:22" x14ac:dyDescent="0.2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"/>
      <c r="T48" s="2"/>
      <c r="U48" s="2"/>
      <c r="V48" s="2"/>
    </row>
    <row r="49" spans="2:22" x14ac:dyDescent="0.25">
      <c r="B49" s="17" t="s">
        <v>22</v>
      </c>
      <c r="C49" s="18"/>
      <c r="D49" s="18"/>
      <c r="E49" s="18"/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50000</v>
      </c>
      <c r="M49" s="18">
        <v>50000</v>
      </c>
      <c r="N49" s="18">
        <v>100000</v>
      </c>
      <c r="O49" s="18">
        <v>150000</v>
      </c>
      <c r="P49" s="18">
        <v>250000</v>
      </c>
      <c r="Q49" s="18">
        <v>500000</v>
      </c>
      <c r="R49" s="18">
        <v>500000</v>
      </c>
      <c r="S49" s="2"/>
      <c r="T49" s="2"/>
      <c r="U49" s="2"/>
      <c r="V49" s="2"/>
    </row>
    <row r="50" spans="2:22" x14ac:dyDescent="0.25">
      <c r="B50" s="5" t="s">
        <v>29</v>
      </c>
      <c r="C50" s="6"/>
      <c r="D50" s="6"/>
      <c r="E50" s="6"/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f>L47-L49</f>
        <v>7375.9958801269531</v>
      </c>
      <c r="M50" s="6">
        <f t="shared" ref="M50:R50" si="58">M47-M49</f>
        <v>18773.669988708454</v>
      </c>
      <c r="N50" s="6">
        <f t="shared" si="58"/>
        <v>45394.683534390875</v>
      </c>
      <c r="O50" s="8">
        <f t="shared" si="58"/>
        <v>91296.628565955441</v>
      </c>
      <c r="P50" s="6">
        <f t="shared" si="58"/>
        <v>179925.6644803579</v>
      </c>
      <c r="Q50" s="6">
        <f t="shared" si="58"/>
        <v>171251.19688797882</v>
      </c>
      <c r="R50" s="6">
        <f t="shared" si="58"/>
        <v>557738.85608732887</v>
      </c>
      <c r="S50" s="2"/>
      <c r="T50" s="2"/>
      <c r="U50" s="2"/>
      <c r="V50" s="2"/>
    </row>
    <row r="51" spans="2:22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N35" sqref="N35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Visio.Drawing.15" shapeId="2049" r:id="rId3">
          <objectPr defaultSize="0" r:id="rId4">
            <anchor moveWithCells="1">
              <from>
                <xdr:col>1</xdr:col>
                <xdr:colOff>9525</xdr:colOff>
                <xdr:row>2</xdr:row>
                <xdr:rowOff>28575</xdr:rowOff>
              </from>
              <to>
                <xdr:col>24</xdr:col>
                <xdr:colOff>447675</xdr:colOff>
                <xdr:row>25</xdr:row>
                <xdr:rowOff>133350</xdr:rowOff>
              </to>
            </anchor>
          </objectPr>
        </oleObject>
      </mc:Choice>
      <mc:Fallback>
        <oleObject progId="Visio.Drawing.15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Финансовая модель</vt:lpstr>
      <vt:lpstr>Дорожная карта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2023-08-04T14:37:42Z</dcterms:modified>
</cp:coreProperties>
</file>